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L:\VIE-MK\Marketing\Reuer\PIM\Unterlagen zum Hochladen in PIM\"/>
    </mc:Choice>
  </mc:AlternateContent>
  <xr:revisionPtr revIDLastSave="0" documentId="13_ncr:1_{D817BD80-6004-42B2-80A0-FD19B8B33AC8}" xr6:coauthVersionLast="45" xr6:coauthVersionMax="45" xr10:uidLastSave="{00000000-0000-0000-0000-000000000000}"/>
  <bookViews>
    <workbookView xWindow="-120" yWindow="-120" windowWidth="29040" windowHeight="15840" activeTab="9" xr2:uid="{00000000-000D-0000-FFFF-FFFF00000000}"/>
  </bookViews>
  <sheets>
    <sheet name="rolljet" sheetId="1" r:id="rId1"/>
    <sheet name="klettjet&amp;klettjet R" sheetId="8" r:id="rId2"/>
    <sheet name="noppjet" sheetId="2" r:id="rId3"/>
    <sheet name="noppjet light" sheetId="10" r:id="rId4"/>
    <sheet name="ts14 S" sheetId="3" r:id="rId5"/>
    <sheet name="ts14 R" sheetId="11" r:id="rId6"/>
    <sheet name="clickjet" sheetId="9" r:id="rId7"/>
    <sheet name="clickjet S" sheetId="7" r:id="rId8"/>
    <sheet name="Wandheizung railjet" sheetId="5" r:id="rId9"/>
    <sheet name="Wandheizung TS-14" sheetId="6" r:id="rId10"/>
  </sheets>
  <definedNames>
    <definedName name="_xlnm.Print_Area" localSheetId="6">clickjet!$A$1:$M$42</definedName>
    <definedName name="_xlnm.Print_Area" localSheetId="7">'clickjet S'!$A$1:$M$42</definedName>
    <definedName name="_xlnm.Print_Area" localSheetId="1">'klettjet&amp;klettjet R'!$A$1:$M$42</definedName>
    <definedName name="_xlnm.Print_Area" localSheetId="2">noppjet!$A$1:$L$43</definedName>
    <definedName name="_xlnm.Print_Area" localSheetId="3">'noppjet light'!$A$1:$K$43</definedName>
    <definedName name="_xlnm.Print_Area" localSheetId="0">rolljet!$A$1:$M$42</definedName>
    <definedName name="_xlnm.Print_Area" localSheetId="5">'ts14 R'!$A$1:$J$40</definedName>
    <definedName name="_xlnm.Print_Area" localSheetId="4">'ts14 S'!$A$1:$K$40</definedName>
    <definedName name="_xlnm.Print_Area" localSheetId="8">'Wandheizung railjet'!$A$1:$M$37</definedName>
    <definedName name="_xlnm.Print_Area" localSheetId="9">'Wandheizung TS-14'!$A$1:$M$36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5" l="1"/>
  <c r="K19" i="5"/>
  <c r="L19" i="5"/>
  <c r="J20" i="5"/>
  <c r="K20" i="5"/>
  <c r="L20" i="5"/>
  <c r="J21" i="5"/>
  <c r="K21" i="5"/>
  <c r="L21" i="5"/>
  <c r="J22" i="5"/>
  <c r="K22" i="5"/>
  <c r="L22" i="5"/>
  <c r="J23" i="5"/>
  <c r="K23" i="5"/>
  <c r="L23" i="5"/>
  <c r="J24" i="5"/>
  <c r="K24" i="5"/>
  <c r="L24" i="5"/>
  <c r="J25" i="5"/>
  <c r="K25" i="5"/>
  <c r="L25" i="5"/>
  <c r="J26" i="5"/>
  <c r="K26" i="5"/>
  <c r="L26" i="5"/>
  <c r="J27" i="5"/>
  <c r="K27" i="5"/>
  <c r="L27" i="5"/>
  <c r="J28" i="5"/>
  <c r="K28" i="5"/>
  <c r="L28" i="5"/>
  <c r="J29" i="5"/>
  <c r="K29" i="5"/>
  <c r="L29" i="5"/>
  <c r="J30" i="5"/>
  <c r="K30" i="5"/>
  <c r="L30" i="5"/>
  <c r="J31" i="5"/>
  <c r="K31" i="5"/>
  <c r="L31" i="5"/>
  <c r="J32" i="5"/>
  <c r="K32" i="5"/>
  <c r="L32" i="5"/>
  <c r="K18" i="5"/>
  <c r="L18" i="5"/>
  <c r="J18" i="5"/>
  <c r="I18" i="5"/>
  <c r="I19" i="5"/>
  <c r="I20" i="5"/>
  <c r="I21" i="5"/>
  <c r="I22" i="5"/>
  <c r="P37" i="11" l="1"/>
  <c r="O37" i="11"/>
  <c r="P36" i="11"/>
  <c r="O36" i="11"/>
  <c r="P35" i="11"/>
  <c r="O35" i="11"/>
  <c r="P34" i="11"/>
  <c r="O34" i="11"/>
  <c r="P33" i="11"/>
  <c r="O33" i="11"/>
  <c r="P32" i="11"/>
  <c r="O32" i="11"/>
  <c r="P31" i="11"/>
  <c r="O31" i="11"/>
  <c r="P30" i="11"/>
  <c r="O30" i="11"/>
  <c r="P29" i="11"/>
  <c r="O29" i="11"/>
  <c r="P28" i="11"/>
  <c r="O28" i="11"/>
  <c r="P27" i="11"/>
  <c r="O27" i="11"/>
  <c r="P26" i="11"/>
  <c r="O26" i="11"/>
  <c r="P25" i="11"/>
  <c r="O25" i="11"/>
  <c r="P24" i="11"/>
  <c r="O24" i="11"/>
  <c r="P23" i="11"/>
  <c r="O23" i="11"/>
  <c r="D19" i="11" l="1"/>
  <c r="D34" i="11"/>
  <c r="F34" i="11"/>
  <c r="D35" i="11"/>
  <c r="F35" i="11"/>
  <c r="D36" i="11"/>
  <c r="F36" i="11"/>
  <c r="D37" i="11"/>
  <c r="F37" i="11"/>
  <c r="F33" i="11"/>
  <c r="D29" i="11"/>
  <c r="F29" i="11"/>
  <c r="D30" i="11"/>
  <c r="F30" i="11"/>
  <c r="D31" i="11"/>
  <c r="F31" i="11"/>
  <c r="D32" i="11"/>
  <c r="F32" i="11"/>
  <c r="F28" i="11"/>
  <c r="D24" i="11"/>
  <c r="E24" i="11"/>
  <c r="D25" i="11"/>
  <c r="E25" i="11"/>
  <c r="D26" i="11"/>
  <c r="E26" i="11"/>
  <c r="D27" i="11"/>
  <c r="E27" i="11"/>
  <c r="E23" i="11"/>
  <c r="E19" i="11"/>
  <c r="D20" i="11"/>
  <c r="E20" i="11"/>
  <c r="D21" i="11"/>
  <c r="E21" i="11"/>
  <c r="D22" i="11"/>
  <c r="E22" i="11"/>
  <c r="E18" i="11"/>
  <c r="D33" i="11"/>
  <c r="D28" i="11"/>
  <c r="D23" i="11"/>
  <c r="D18" i="11"/>
  <c r="P22" i="11"/>
  <c r="O22" i="11"/>
  <c r="P21" i="11"/>
  <c r="O21" i="11"/>
  <c r="P20" i="11"/>
  <c r="O20" i="11"/>
  <c r="P19" i="11"/>
  <c r="O19" i="11"/>
  <c r="P18" i="11"/>
  <c r="O18" i="11"/>
  <c r="G37" i="10" l="1"/>
  <c r="F37" i="10"/>
  <c r="E37" i="10"/>
  <c r="D37" i="10"/>
  <c r="C37" i="10"/>
  <c r="G36" i="10"/>
  <c r="F36" i="10"/>
  <c r="E36" i="10"/>
  <c r="D36" i="10"/>
  <c r="C36" i="10"/>
  <c r="G35" i="10"/>
  <c r="F35" i="10"/>
  <c r="E35" i="10"/>
  <c r="D35" i="10"/>
  <c r="C35" i="10"/>
  <c r="G34" i="10"/>
  <c r="F34" i="10"/>
  <c r="E34" i="10"/>
  <c r="D34" i="10"/>
  <c r="C34" i="10"/>
  <c r="G33" i="10"/>
  <c r="F33" i="10"/>
  <c r="E33" i="10"/>
  <c r="D33" i="10"/>
  <c r="C33" i="10"/>
  <c r="G32" i="10"/>
  <c r="F32" i="10"/>
  <c r="E32" i="10"/>
  <c r="D32" i="10"/>
  <c r="C32" i="10"/>
  <c r="G31" i="10"/>
  <c r="F31" i="10"/>
  <c r="E31" i="10"/>
  <c r="D31" i="10"/>
  <c r="C31" i="10"/>
  <c r="G30" i="10"/>
  <c r="F30" i="10"/>
  <c r="E30" i="10"/>
  <c r="D30" i="10"/>
  <c r="C30" i="10"/>
  <c r="G29" i="10"/>
  <c r="F29" i="10"/>
  <c r="E29" i="10"/>
  <c r="D29" i="10"/>
  <c r="C29" i="10"/>
  <c r="G28" i="10"/>
  <c r="F28" i="10"/>
  <c r="E28" i="10"/>
  <c r="D28" i="10"/>
  <c r="C28" i="10"/>
  <c r="G27" i="10"/>
  <c r="F27" i="10"/>
  <c r="E27" i="10"/>
  <c r="D27" i="10"/>
  <c r="C27" i="10"/>
  <c r="G26" i="10"/>
  <c r="F26" i="10"/>
  <c r="E26" i="10"/>
  <c r="D26" i="10"/>
  <c r="C26" i="10"/>
  <c r="G25" i="10"/>
  <c r="F25" i="10"/>
  <c r="E25" i="10"/>
  <c r="D25" i="10"/>
  <c r="C25" i="10"/>
  <c r="G24" i="10"/>
  <c r="F24" i="10"/>
  <c r="E24" i="10"/>
  <c r="D24" i="10"/>
  <c r="C24" i="10"/>
  <c r="G23" i="10"/>
  <c r="F23" i="10"/>
  <c r="E23" i="10"/>
  <c r="D23" i="10"/>
  <c r="C23" i="10"/>
  <c r="O22" i="10"/>
  <c r="N22" i="10"/>
  <c r="G22" i="10"/>
  <c r="F22" i="10"/>
  <c r="E22" i="10"/>
  <c r="D22" i="10"/>
  <c r="C22" i="10"/>
  <c r="O21" i="10"/>
  <c r="N21" i="10"/>
  <c r="G21" i="10"/>
  <c r="F21" i="10"/>
  <c r="E21" i="10"/>
  <c r="D21" i="10"/>
  <c r="C21" i="10"/>
  <c r="O20" i="10"/>
  <c r="N20" i="10"/>
  <c r="G20" i="10"/>
  <c r="F20" i="10"/>
  <c r="E20" i="10"/>
  <c r="D20" i="10"/>
  <c r="C20" i="10"/>
  <c r="O19" i="10"/>
  <c r="N19" i="10"/>
  <c r="G19" i="10"/>
  <c r="F19" i="10"/>
  <c r="E19" i="10"/>
  <c r="D19" i="10"/>
  <c r="C19" i="10"/>
  <c r="O18" i="10"/>
  <c r="N18" i="10"/>
  <c r="G18" i="10"/>
  <c r="F18" i="10"/>
  <c r="E18" i="10"/>
  <c r="D18" i="10"/>
  <c r="C18" i="10"/>
  <c r="F9" i="10"/>
  <c r="F8" i="10"/>
  <c r="F7" i="10"/>
  <c r="O18" i="6"/>
  <c r="O19" i="6"/>
  <c r="O20" i="6"/>
  <c r="O21" i="6"/>
  <c r="O17" i="6"/>
  <c r="G7" i="7"/>
  <c r="O19" i="7"/>
  <c r="P19" i="7"/>
  <c r="O20" i="7"/>
  <c r="P20" i="7"/>
  <c r="O21" i="7"/>
  <c r="P21" i="7"/>
  <c r="O22" i="7"/>
  <c r="P22" i="7"/>
  <c r="P18" i="7"/>
  <c r="O18" i="7"/>
  <c r="G37" i="9"/>
  <c r="F37" i="9"/>
  <c r="E37" i="9"/>
  <c r="D37" i="9"/>
  <c r="G36" i="9"/>
  <c r="F36" i="9"/>
  <c r="E36" i="9"/>
  <c r="D36" i="9"/>
  <c r="G35" i="9"/>
  <c r="F35" i="9"/>
  <c r="E35" i="9"/>
  <c r="D35" i="9"/>
  <c r="G34" i="9"/>
  <c r="F34" i="9"/>
  <c r="E34" i="9"/>
  <c r="D34" i="9"/>
  <c r="G33" i="9"/>
  <c r="F33" i="9"/>
  <c r="E33" i="9"/>
  <c r="D33" i="9"/>
  <c r="G32" i="9"/>
  <c r="F32" i="9"/>
  <c r="E32" i="9"/>
  <c r="D32" i="9"/>
  <c r="G31" i="9"/>
  <c r="F31" i="9"/>
  <c r="E31" i="9"/>
  <c r="D31" i="9"/>
  <c r="G30" i="9"/>
  <c r="F30" i="9"/>
  <c r="E30" i="9"/>
  <c r="D30" i="9"/>
  <c r="G29" i="9"/>
  <c r="F29" i="9"/>
  <c r="E29" i="9"/>
  <c r="D29" i="9"/>
  <c r="G28" i="9"/>
  <c r="F28" i="9"/>
  <c r="E28" i="9"/>
  <c r="D28" i="9"/>
  <c r="G27" i="9"/>
  <c r="F27" i="9"/>
  <c r="E27" i="9"/>
  <c r="D27" i="9"/>
  <c r="G26" i="9"/>
  <c r="F26" i="9"/>
  <c r="E26" i="9"/>
  <c r="D26" i="9"/>
  <c r="G25" i="9"/>
  <c r="F25" i="9"/>
  <c r="E25" i="9"/>
  <c r="D25" i="9"/>
  <c r="G24" i="9"/>
  <c r="F24" i="9"/>
  <c r="E24" i="9"/>
  <c r="D24" i="9"/>
  <c r="G23" i="9"/>
  <c r="F23" i="9"/>
  <c r="E23" i="9"/>
  <c r="D23" i="9"/>
  <c r="G22" i="9"/>
  <c r="F22" i="9"/>
  <c r="E22" i="9"/>
  <c r="D22" i="9"/>
  <c r="G21" i="9"/>
  <c r="F21" i="9"/>
  <c r="E21" i="9"/>
  <c r="D21" i="9"/>
  <c r="G20" i="9"/>
  <c r="F20" i="9"/>
  <c r="E20" i="9"/>
  <c r="D20" i="9"/>
  <c r="G19" i="9"/>
  <c r="F19" i="9"/>
  <c r="E19" i="9"/>
  <c r="D19" i="9"/>
  <c r="G18" i="9"/>
  <c r="F18" i="9"/>
  <c r="E18" i="9"/>
  <c r="D18" i="9"/>
  <c r="G9" i="9"/>
  <c r="G8" i="9"/>
  <c r="G7" i="9"/>
  <c r="G7" i="3"/>
  <c r="O19" i="3"/>
  <c r="P19" i="3"/>
  <c r="O20" i="3"/>
  <c r="P20" i="3"/>
  <c r="O21" i="3"/>
  <c r="P21" i="3"/>
  <c r="O22" i="3"/>
  <c r="P22" i="3"/>
  <c r="P18" i="3"/>
  <c r="O18" i="3"/>
  <c r="D34" i="3"/>
  <c r="E34" i="3"/>
  <c r="F34" i="3"/>
  <c r="G34" i="3"/>
  <c r="D35" i="3"/>
  <c r="E35" i="3"/>
  <c r="F35" i="3"/>
  <c r="G35" i="3"/>
  <c r="D36" i="3"/>
  <c r="E36" i="3"/>
  <c r="F36" i="3"/>
  <c r="G36" i="3"/>
  <c r="D37" i="3"/>
  <c r="E37" i="3"/>
  <c r="F37" i="3"/>
  <c r="G37" i="3"/>
  <c r="E33" i="3"/>
  <c r="F33" i="3"/>
  <c r="G33" i="3"/>
  <c r="D33" i="3"/>
  <c r="D29" i="3"/>
  <c r="E29" i="3"/>
  <c r="F29" i="3"/>
  <c r="G29" i="3"/>
  <c r="D30" i="3"/>
  <c r="E30" i="3"/>
  <c r="F30" i="3"/>
  <c r="G30" i="3"/>
  <c r="D31" i="3"/>
  <c r="E31" i="3"/>
  <c r="F31" i="3"/>
  <c r="G31" i="3"/>
  <c r="D32" i="3"/>
  <c r="E32" i="3"/>
  <c r="F32" i="3"/>
  <c r="G32" i="3"/>
  <c r="E28" i="3"/>
  <c r="F28" i="3"/>
  <c r="G28" i="3"/>
  <c r="D28" i="3"/>
  <c r="D24" i="3"/>
  <c r="E24" i="3"/>
  <c r="F24" i="3"/>
  <c r="G24" i="3"/>
  <c r="D25" i="3"/>
  <c r="E25" i="3"/>
  <c r="F25" i="3"/>
  <c r="G25" i="3"/>
  <c r="D26" i="3"/>
  <c r="E26" i="3"/>
  <c r="F26" i="3"/>
  <c r="G26" i="3"/>
  <c r="D27" i="3"/>
  <c r="E27" i="3"/>
  <c r="F27" i="3"/>
  <c r="G27" i="3"/>
  <c r="E23" i="3"/>
  <c r="F23" i="3"/>
  <c r="G23" i="3"/>
  <c r="D23" i="3"/>
  <c r="D19" i="3"/>
  <c r="E19" i="3"/>
  <c r="F19" i="3"/>
  <c r="G19" i="3"/>
  <c r="D20" i="3"/>
  <c r="E20" i="3"/>
  <c r="F20" i="3"/>
  <c r="G20" i="3"/>
  <c r="D21" i="3"/>
  <c r="E21" i="3"/>
  <c r="F21" i="3"/>
  <c r="G21" i="3"/>
  <c r="D22" i="3"/>
  <c r="E22" i="3"/>
  <c r="F22" i="3"/>
  <c r="G22" i="3"/>
  <c r="E18" i="3"/>
  <c r="F18" i="3"/>
  <c r="G18" i="3"/>
  <c r="D18" i="3"/>
  <c r="O19" i="2"/>
  <c r="P19" i="2"/>
  <c r="O20" i="2"/>
  <c r="P20" i="2"/>
  <c r="O21" i="2"/>
  <c r="P21" i="2"/>
  <c r="O22" i="2"/>
  <c r="P22" i="2"/>
  <c r="P18" i="2"/>
  <c r="O18" i="2"/>
  <c r="O19" i="8"/>
  <c r="P19" i="8"/>
  <c r="O20" i="8"/>
  <c r="P20" i="8"/>
  <c r="O21" i="8"/>
  <c r="P21" i="8"/>
  <c r="O22" i="8"/>
  <c r="P22" i="8"/>
  <c r="P18" i="8"/>
  <c r="O18" i="8"/>
  <c r="C34" i="8"/>
  <c r="D34" i="8"/>
  <c r="E34" i="8"/>
  <c r="F34" i="8"/>
  <c r="G34" i="8"/>
  <c r="H34" i="8"/>
  <c r="C35" i="8"/>
  <c r="D35" i="8"/>
  <c r="E35" i="8"/>
  <c r="F35" i="8"/>
  <c r="G35" i="8"/>
  <c r="H35" i="8"/>
  <c r="C36" i="8"/>
  <c r="D36" i="8"/>
  <c r="E36" i="8"/>
  <c r="F36" i="8"/>
  <c r="G36" i="8"/>
  <c r="H36" i="8"/>
  <c r="C37" i="8"/>
  <c r="D37" i="8"/>
  <c r="E37" i="8"/>
  <c r="F37" i="8"/>
  <c r="G37" i="8"/>
  <c r="H37" i="8"/>
  <c r="D33" i="8"/>
  <c r="E33" i="8"/>
  <c r="F33" i="8"/>
  <c r="G33" i="8"/>
  <c r="H33" i="8"/>
  <c r="C33" i="8"/>
  <c r="C29" i="8"/>
  <c r="D29" i="8"/>
  <c r="E29" i="8"/>
  <c r="F29" i="8"/>
  <c r="G29" i="8"/>
  <c r="H29" i="8"/>
  <c r="C30" i="8"/>
  <c r="D30" i="8"/>
  <c r="E30" i="8"/>
  <c r="F30" i="8"/>
  <c r="G30" i="8"/>
  <c r="H30" i="8"/>
  <c r="C31" i="8"/>
  <c r="D31" i="8"/>
  <c r="E31" i="8"/>
  <c r="F31" i="8"/>
  <c r="G31" i="8"/>
  <c r="H31" i="8"/>
  <c r="C32" i="8"/>
  <c r="D32" i="8"/>
  <c r="E32" i="8"/>
  <c r="F32" i="8"/>
  <c r="G32" i="8"/>
  <c r="H32" i="8"/>
  <c r="D28" i="8"/>
  <c r="E28" i="8"/>
  <c r="F28" i="8"/>
  <c r="G28" i="8"/>
  <c r="H28" i="8"/>
  <c r="C28" i="8"/>
  <c r="C24" i="8"/>
  <c r="D24" i="8"/>
  <c r="E24" i="8"/>
  <c r="F24" i="8"/>
  <c r="G24" i="8"/>
  <c r="H24" i="8"/>
  <c r="C25" i="8"/>
  <c r="D25" i="8"/>
  <c r="E25" i="8"/>
  <c r="F25" i="8"/>
  <c r="G25" i="8"/>
  <c r="H25" i="8"/>
  <c r="C26" i="8"/>
  <c r="D26" i="8"/>
  <c r="E26" i="8"/>
  <c r="F26" i="8"/>
  <c r="G26" i="8"/>
  <c r="H26" i="8"/>
  <c r="C27" i="8"/>
  <c r="D27" i="8"/>
  <c r="E27" i="8"/>
  <c r="F27" i="8"/>
  <c r="G27" i="8"/>
  <c r="H27" i="8"/>
  <c r="D23" i="8"/>
  <c r="E23" i="8"/>
  <c r="F23" i="8"/>
  <c r="G23" i="8"/>
  <c r="H23" i="8"/>
  <c r="C23" i="8"/>
  <c r="C19" i="8"/>
  <c r="D19" i="8"/>
  <c r="E19" i="8"/>
  <c r="F19" i="8"/>
  <c r="G19" i="8"/>
  <c r="H19" i="8"/>
  <c r="C20" i="8"/>
  <c r="D20" i="8"/>
  <c r="E20" i="8"/>
  <c r="F20" i="8"/>
  <c r="G20" i="8"/>
  <c r="H20" i="8"/>
  <c r="C21" i="8"/>
  <c r="D21" i="8"/>
  <c r="E21" i="8"/>
  <c r="F21" i="8"/>
  <c r="G21" i="8"/>
  <c r="H21" i="8"/>
  <c r="C22" i="8"/>
  <c r="D22" i="8"/>
  <c r="E22" i="8"/>
  <c r="F22" i="8"/>
  <c r="G22" i="8"/>
  <c r="H22" i="8"/>
  <c r="H18" i="8"/>
  <c r="G18" i="8"/>
  <c r="F18" i="8"/>
  <c r="E18" i="8"/>
  <c r="D18" i="8"/>
  <c r="C18" i="8"/>
  <c r="G9" i="8"/>
  <c r="G8" i="8"/>
  <c r="G7" i="8"/>
  <c r="G8" i="7"/>
  <c r="G9" i="7"/>
  <c r="D18" i="7"/>
  <c r="E18" i="7"/>
  <c r="F18" i="7"/>
  <c r="G18" i="7"/>
  <c r="D19" i="7"/>
  <c r="E19" i="7"/>
  <c r="F19" i="7"/>
  <c r="G19" i="7"/>
  <c r="D20" i="7"/>
  <c r="E20" i="7"/>
  <c r="F20" i="7"/>
  <c r="G20" i="7"/>
  <c r="D21" i="7"/>
  <c r="E21" i="7"/>
  <c r="F21" i="7"/>
  <c r="G21" i="7"/>
  <c r="D22" i="7"/>
  <c r="E22" i="7"/>
  <c r="F22" i="7"/>
  <c r="G22" i="7"/>
  <c r="D23" i="7"/>
  <c r="E23" i="7"/>
  <c r="F23" i="7"/>
  <c r="G23" i="7"/>
  <c r="D24" i="7"/>
  <c r="E24" i="7"/>
  <c r="F24" i="7"/>
  <c r="G24" i="7"/>
  <c r="D25" i="7"/>
  <c r="E25" i="7"/>
  <c r="F25" i="7"/>
  <c r="G25" i="7"/>
  <c r="D26" i="7"/>
  <c r="E26" i="7"/>
  <c r="F26" i="7"/>
  <c r="G26" i="7"/>
  <c r="D27" i="7"/>
  <c r="E27" i="7"/>
  <c r="F27" i="7"/>
  <c r="G27" i="7"/>
  <c r="D28" i="7"/>
  <c r="E28" i="7"/>
  <c r="F28" i="7"/>
  <c r="G28" i="7"/>
  <c r="D29" i="7"/>
  <c r="E29" i="7"/>
  <c r="F29" i="7"/>
  <c r="G29" i="7"/>
  <c r="D30" i="7"/>
  <c r="E30" i="7"/>
  <c r="F30" i="7"/>
  <c r="G30" i="7"/>
  <c r="D31" i="7"/>
  <c r="E31" i="7"/>
  <c r="F31" i="7"/>
  <c r="G31" i="7"/>
  <c r="D32" i="7"/>
  <c r="E32" i="7"/>
  <c r="F32" i="7"/>
  <c r="G32" i="7"/>
  <c r="D33" i="7"/>
  <c r="E33" i="7"/>
  <c r="F33" i="7"/>
  <c r="G33" i="7"/>
  <c r="D34" i="7"/>
  <c r="E34" i="7"/>
  <c r="F34" i="7"/>
  <c r="G34" i="7"/>
  <c r="D35" i="7"/>
  <c r="E35" i="7"/>
  <c r="F35" i="7"/>
  <c r="G35" i="7"/>
  <c r="D36" i="7"/>
  <c r="E36" i="7"/>
  <c r="F36" i="7"/>
  <c r="G36" i="7"/>
  <c r="D37" i="7"/>
  <c r="E37" i="7"/>
  <c r="F37" i="7"/>
  <c r="G37" i="7"/>
  <c r="G7" i="2"/>
  <c r="G8" i="2"/>
  <c r="G9" i="2"/>
  <c r="C18" i="2"/>
  <c r="D18" i="2"/>
  <c r="E18" i="2"/>
  <c r="F18" i="2"/>
  <c r="G18" i="2"/>
  <c r="H18" i="2"/>
  <c r="C19" i="2"/>
  <c r="D19" i="2"/>
  <c r="E19" i="2"/>
  <c r="F19" i="2"/>
  <c r="G19" i="2"/>
  <c r="H19" i="2"/>
  <c r="C20" i="2"/>
  <c r="D20" i="2"/>
  <c r="E20" i="2"/>
  <c r="F20" i="2"/>
  <c r="G20" i="2"/>
  <c r="H20" i="2"/>
  <c r="C21" i="2"/>
  <c r="D21" i="2"/>
  <c r="E21" i="2"/>
  <c r="F21" i="2"/>
  <c r="G21" i="2"/>
  <c r="H21" i="2"/>
  <c r="C22" i="2"/>
  <c r="D22" i="2"/>
  <c r="E22" i="2"/>
  <c r="F22" i="2"/>
  <c r="G22" i="2"/>
  <c r="H22" i="2"/>
  <c r="C23" i="2"/>
  <c r="D23" i="2"/>
  <c r="E23" i="2"/>
  <c r="F23" i="2"/>
  <c r="G23" i="2"/>
  <c r="H23" i="2"/>
  <c r="C24" i="2"/>
  <c r="D24" i="2"/>
  <c r="E24" i="2"/>
  <c r="F24" i="2"/>
  <c r="G24" i="2"/>
  <c r="H24" i="2"/>
  <c r="C25" i="2"/>
  <c r="D25" i="2"/>
  <c r="E25" i="2"/>
  <c r="F25" i="2"/>
  <c r="G25" i="2"/>
  <c r="H25" i="2"/>
  <c r="C26" i="2"/>
  <c r="D26" i="2"/>
  <c r="E26" i="2"/>
  <c r="F26" i="2"/>
  <c r="G26" i="2"/>
  <c r="H26" i="2"/>
  <c r="C27" i="2"/>
  <c r="D27" i="2"/>
  <c r="E27" i="2"/>
  <c r="F27" i="2"/>
  <c r="G27" i="2"/>
  <c r="H27" i="2"/>
  <c r="C28" i="2"/>
  <c r="D28" i="2"/>
  <c r="E28" i="2"/>
  <c r="F28" i="2"/>
  <c r="G28" i="2"/>
  <c r="H28" i="2"/>
  <c r="C29" i="2"/>
  <c r="D29" i="2"/>
  <c r="E29" i="2"/>
  <c r="F29" i="2"/>
  <c r="G29" i="2"/>
  <c r="H29" i="2"/>
  <c r="C30" i="2"/>
  <c r="D30" i="2"/>
  <c r="E30" i="2"/>
  <c r="F30" i="2"/>
  <c r="G30" i="2"/>
  <c r="H30" i="2"/>
  <c r="C31" i="2"/>
  <c r="D31" i="2"/>
  <c r="E31" i="2"/>
  <c r="F31" i="2"/>
  <c r="G31" i="2"/>
  <c r="H31" i="2"/>
  <c r="C32" i="2"/>
  <c r="D32" i="2"/>
  <c r="E32" i="2"/>
  <c r="F32" i="2"/>
  <c r="G32" i="2"/>
  <c r="H32" i="2"/>
  <c r="C33" i="2"/>
  <c r="D33" i="2"/>
  <c r="E33" i="2"/>
  <c r="F33" i="2"/>
  <c r="G33" i="2"/>
  <c r="H33" i="2"/>
  <c r="C34" i="2"/>
  <c r="D34" i="2"/>
  <c r="E34" i="2"/>
  <c r="F34" i="2"/>
  <c r="G34" i="2"/>
  <c r="H34" i="2"/>
  <c r="C35" i="2"/>
  <c r="D35" i="2"/>
  <c r="E35" i="2"/>
  <c r="F35" i="2"/>
  <c r="G35" i="2"/>
  <c r="H35" i="2"/>
  <c r="C36" i="2"/>
  <c r="D36" i="2"/>
  <c r="E36" i="2"/>
  <c r="F36" i="2"/>
  <c r="G36" i="2"/>
  <c r="H36" i="2"/>
  <c r="C37" i="2"/>
  <c r="D37" i="2"/>
  <c r="E37" i="2"/>
  <c r="F37" i="2"/>
  <c r="G37" i="2"/>
  <c r="H37" i="2"/>
  <c r="G7" i="1"/>
  <c r="G8" i="1"/>
  <c r="G9" i="1"/>
  <c r="D18" i="1"/>
  <c r="E18" i="1"/>
  <c r="F18" i="1"/>
  <c r="G18" i="1"/>
  <c r="H18" i="1"/>
  <c r="I18" i="1"/>
  <c r="D19" i="1"/>
  <c r="E19" i="1"/>
  <c r="F19" i="1"/>
  <c r="G19" i="1"/>
  <c r="H19" i="1"/>
  <c r="I19" i="1"/>
  <c r="D20" i="1"/>
  <c r="E20" i="1"/>
  <c r="F20" i="1"/>
  <c r="G20" i="1"/>
  <c r="H20" i="1"/>
  <c r="I20" i="1"/>
  <c r="D21" i="1"/>
  <c r="E21" i="1"/>
  <c r="F21" i="1"/>
  <c r="G21" i="1"/>
  <c r="H21" i="1"/>
  <c r="I21" i="1"/>
  <c r="D22" i="1"/>
  <c r="E22" i="1"/>
  <c r="F22" i="1"/>
  <c r="G22" i="1"/>
  <c r="H22" i="1"/>
  <c r="I22" i="1"/>
  <c r="D23" i="1"/>
  <c r="E23" i="1"/>
  <c r="F23" i="1"/>
  <c r="G23" i="1"/>
  <c r="H23" i="1"/>
  <c r="I23" i="1"/>
  <c r="D24" i="1"/>
  <c r="E24" i="1"/>
  <c r="F24" i="1"/>
  <c r="G24" i="1"/>
  <c r="H24" i="1"/>
  <c r="I24" i="1"/>
  <c r="D25" i="1"/>
  <c r="E25" i="1"/>
  <c r="F25" i="1"/>
  <c r="G25" i="1"/>
  <c r="H25" i="1"/>
  <c r="I25" i="1"/>
  <c r="D26" i="1"/>
  <c r="E26" i="1"/>
  <c r="F26" i="1"/>
  <c r="G26" i="1"/>
  <c r="H26" i="1"/>
  <c r="I26" i="1"/>
  <c r="D27" i="1"/>
  <c r="E27" i="1"/>
  <c r="F27" i="1"/>
  <c r="G27" i="1"/>
  <c r="H27" i="1"/>
  <c r="I27" i="1"/>
  <c r="D28" i="1"/>
  <c r="E28" i="1"/>
  <c r="F28" i="1"/>
  <c r="G28" i="1"/>
  <c r="H28" i="1"/>
  <c r="I28" i="1"/>
  <c r="D29" i="1"/>
  <c r="E29" i="1"/>
  <c r="F29" i="1"/>
  <c r="G29" i="1"/>
  <c r="H29" i="1"/>
  <c r="I29" i="1"/>
  <c r="D30" i="1"/>
  <c r="E30" i="1"/>
  <c r="F30" i="1"/>
  <c r="G30" i="1"/>
  <c r="H30" i="1"/>
  <c r="I30" i="1"/>
  <c r="D31" i="1"/>
  <c r="E31" i="1"/>
  <c r="F31" i="1"/>
  <c r="G31" i="1"/>
  <c r="H31" i="1"/>
  <c r="I31" i="1"/>
  <c r="D32" i="1"/>
  <c r="E32" i="1"/>
  <c r="F32" i="1"/>
  <c r="G32" i="1"/>
  <c r="H32" i="1"/>
  <c r="I32" i="1"/>
  <c r="D33" i="1"/>
  <c r="E33" i="1"/>
  <c r="F33" i="1"/>
  <c r="G33" i="1"/>
  <c r="H33" i="1"/>
  <c r="I33" i="1"/>
  <c r="D34" i="1"/>
  <c r="E34" i="1"/>
  <c r="F34" i="1"/>
  <c r="G34" i="1"/>
  <c r="H34" i="1"/>
  <c r="I34" i="1"/>
  <c r="D35" i="1"/>
  <c r="E35" i="1"/>
  <c r="F35" i="1"/>
  <c r="G35" i="1"/>
  <c r="H35" i="1"/>
  <c r="I35" i="1"/>
  <c r="D36" i="1"/>
  <c r="E36" i="1"/>
  <c r="F36" i="1"/>
  <c r="G36" i="1"/>
  <c r="H36" i="1"/>
  <c r="I36" i="1"/>
  <c r="D37" i="1"/>
  <c r="E37" i="1"/>
  <c r="F37" i="1"/>
  <c r="G37" i="1"/>
  <c r="H37" i="1"/>
  <c r="I37" i="1"/>
  <c r="G8" i="3"/>
  <c r="G9" i="3"/>
  <c r="G8" i="5"/>
  <c r="G9" i="5"/>
  <c r="G10" i="5"/>
  <c r="B18" i="5"/>
  <c r="C18" i="5"/>
  <c r="D18" i="5"/>
  <c r="B19" i="5"/>
  <c r="C19" i="5"/>
  <c r="D19" i="5"/>
  <c r="B20" i="5"/>
  <c r="C20" i="5"/>
  <c r="D20" i="5"/>
  <c r="B21" i="5"/>
  <c r="C21" i="5"/>
  <c r="D21" i="5"/>
  <c r="B22" i="5"/>
  <c r="C22" i="5"/>
  <c r="D22" i="5"/>
  <c r="B23" i="5"/>
  <c r="C23" i="5"/>
  <c r="D23" i="5"/>
  <c r="B24" i="5"/>
  <c r="C24" i="5"/>
  <c r="D24" i="5"/>
  <c r="B25" i="5"/>
  <c r="C25" i="5"/>
  <c r="D25" i="5"/>
  <c r="B26" i="5"/>
  <c r="C26" i="5"/>
  <c r="D26" i="5"/>
  <c r="B27" i="5"/>
  <c r="C27" i="5"/>
  <c r="D27" i="5"/>
  <c r="B28" i="5"/>
  <c r="C28" i="5"/>
  <c r="D28" i="5"/>
  <c r="B29" i="5"/>
  <c r="C29" i="5"/>
  <c r="D29" i="5"/>
  <c r="B30" i="5"/>
  <c r="C30" i="5"/>
  <c r="D30" i="5"/>
  <c r="B31" i="5"/>
  <c r="C31" i="5"/>
  <c r="D31" i="5"/>
  <c r="B32" i="5"/>
  <c r="C32" i="5"/>
  <c r="D32" i="5"/>
  <c r="G7" i="6"/>
  <c r="G8" i="6"/>
  <c r="G9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</calcChain>
</file>

<file path=xl/sharedStrings.xml><?xml version="1.0" encoding="utf-8"?>
<sst xmlns="http://schemas.openxmlformats.org/spreadsheetml/2006/main" count="300" uniqueCount="67">
  <si>
    <t>temperatur</t>
  </si>
  <si>
    <t>°C</t>
  </si>
  <si>
    <t>Raum-</t>
  </si>
  <si>
    <t>Verlegeabstand der Heizrohre [mm]</t>
  </si>
  <si>
    <r>
      <t>R</t>
    </r>
    <r>
      <rPr>
        <b/>
        <vertAlign val="subscript"/>
        <sz val="8"/>
        <rFont val="Symbol"/>
        <family val="1"/>
        <charset val="2"/>
      </rPr>
      <t>l</t>
    </r>
    <r>
      <rPr>
        <b/>
        <sz val="8"/>
        <rFont val="Arial"/>
        <family val="2"/>
      </rPr>
      <t>=0,00 m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>K/W</t>
    </r>
  </si>
  <si>
    <t>ohne Belag</t>
  </si>
  <si>
    <t>Boden-</t>
  </si>
  <si>
    <t>belag</t>
  </si>
  <si>
    <r>
      <t xml:space="preserve">Vorlauftemperatur </t>
    </r>
    <r>
      <rPr>
        <b/>
        <sz val="10"/>
        <rFont val="GreekC"/>
      </rPr>
      <t>Q</t>
    </r>
    <r>
      <rPr>
        <b/>
        <vertAlign val="subscript"/>
        <sz val="10"/>
        <rFont val="Arial"/>
        <family val="2"/>
      </rPr>
      <t>V</t>
    </r>
    <r>
      <rPr>
        <b/>
        <sz val="10"/>
        <rFont val="Arial"/>
        <family val="2"/>
      </rPr>
      <t xml:space="preserve"> :</t>
    </r>
  </si>
  <si>
    <r>
      <t xml:space="preserve">Rücklauftemperatur </t>
    </r>
    <r>
      <rPr>
        <b/>
        <sz val="10"/>
        <rFont val="GreekC"/>
      </rPr>
      <t>Q</t>
    </r>
    <r>
      <rPr>
        <b/>
        <vertAlign val="subscript"/>
        <sz val="10"/>
        <rFont val="Arial"/>
        <family val="2"/>
      </rPr>
      <t xml:space="preserve">R </t>
    </r>
    <r>
      <rPr>
        <b/>
        <sz val="10"/>
        <rFont val="Arial"/>
        <family val="2"/>
      </rPr>
      <t>:</t>
    </r>
  </si>
  <si>
    <r>
      <t>Q</t>
    </r>
    <r>
      <rPr>
        <b/>
        <vertAlign val="subscript"/>
        <sz val="10"/>
        <rFont val="Arial"/>
        <family val="2"/>
      </rPr>
      <t>i</t>
    </r>
    <r>
      <rPr>
        <b/>
        <sz val="10"/>
        <rFont val="Arial"/>
        <family val="2"/>
      </rPr>
      <t xml:space="preserve"> [°C]</t>
    </r>
  </si>
  <si>
    <r>
      <t>[m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K/W]</t>
    </r>
  </si>
  <si>
    <r>
      <t>R</t>
    </r>
    <r>
      <rPr>
        <b/>
        <vertAlign val="subscript"/>
        <sz val="8"/>
        <rFont val="Symbol"/>
        <family val="1"/>
        <charset val="2"/>
      </rPr>
      <t>l</t>
    </r>
    <r>
      <rPr>
        <b/>
        <sz val="8"/>
        <rFont val="Arial"/>
        <family val="2"/>
      </rPr>
      <t>=0,05 m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>K/W</t>
    </r>
  </si>
  <si>
    <r>
      <t>R</t>
    </r>
    <r>
      <rPr>
        <b/>
        <vertAlign val="subscript"/>
        <sz val="8"/>
        <rFont val="Symbol"/>
        <family val="1"/>
        <charset val="2"/>
      </rPr>
      <t>l</t>
    </r>
    <r>
      <rPr>
        <b/>
        <sz val="8"/>
        <rFont val="Arial"/>
        <family val="2"/>
      </rPr>
      <t>=0,10 m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>K/W</t>
    </r>
  </si>
  <si>
    <r>
      <t>R</t>
    </r>
    <r>
      <rPr>
        <b/>
        <vertAlign val="subscript"/>
        <sz val="8"/>
        <rFont val="Symbol"/>
        <family val="1"/>
        <charset val="2"/>
      </rPr>
      <t>l</t>
    </r>
    <r>
      <rPr>
        <b/>
        <sz val="8"/>
        <rFont val="Arial"/>
        <family val="2"/>
      </rPr>
      <t>=0,15 m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>K/W</t>
    </r>
  </si>
  <si>
    <t>R0,00</t>
  </si>
  <si>
    <t>R0,05</t>
  </si>
  <si>
    <t>R0,1</t>
  </si>
  <si>
    <t>R0,15</t>
  </si>
  <si>
    <r>
      <t>Wärmeleistung q [W/m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]</t>
    </r>
  </si>
  <si>
    <t>Wärmeleistung Purmo Fußbodenheizung gemäß DIN EN 1264</t>
  </si>
  <si>
    <t>Wärmeleistungen bei der, gemäß DIN EN 1264, die maximale Oberflächentemperatur für Aufenthaltszonen von 29°C überschritten wird werden rot dargestellt. Ferner werden Wärmeleistungen für Randzonen mit Oberflächentemperaturen über 35°C nicht dargestellt!!</t>
  </si>
  <si>
    <t>Fliesen</t>
  </si>
  <si>
    <t>Teppich</t>
  </si>
  <si>
    <t>Parkett</t>
  </si>
  <si>
    <t>Bitte gewünschte Systemtemperaturen eingeben!!</t>
  </si>
  <si>
    <t>Fermacell Trockenestrich 25mm</t>
  </si>
  <si>
    <t>System clickjet</t>
  </si>
  <si>
    <t>Wand gestrichen, dünne Tapete</t>
  </si>
  <si>
    <t>dicke Tapete, Fliesen</t>
  </si>
  <si>
    <t>Naturstein im Dickmörtelbett</t>
  </si>
  <si>
    <t>Wand</t>
  </si>
  <si>
    <r>
      <t>q in W/m</t>
    </r>
    <r>
      <rPr>
        <b/>
        <vertAlign val="superscript"/>
        <sz val="10"/>
        <rFont val="Arial"/>
        <family val="2"/>
      </rPr>
      <t>2</t>
    </r>
  </si>
  <si>
    <t>VA in mm</t>
  </si>
  <si>
    <t>Wärmeleistung Purmo Wandheizung gemäß DIN EN 1264</t>
  </si>
  <si>
    <t>Naßsystem railjet</t>
  </si>
  <si>
    <t>Wärmeleistungen bei der, gemäß DIN EN 1264, die maximale Oberflächentemperatur von 35°C überschritten wird werden rot dargestellt. Höhere Oberflächentemperaturen sollten aus Gründen der Behaglichkeit nicht verwendet werden. Ferner ist zu berücksichtigen das die Vorlauftemperatur bei Gipsputzen 50°C nicht übersteigen darf.</t>
  </si>
  <si>
    <t>Trockensystem TS 14</t>
  </si>
  <si>
    <t>Wärmeleistungen bei der, gemäß DIN EN 1264, die maximale Oberflächentemperatur von 35°C überschritten wird werden rot dargestellt. Höhere Oberflächentemperaturen sollten aus Gründen der Behaglichkeit nicht verwendet werden. Ferner ist zu berücksichtigen das bei Trockenbauplatten auf Gipsbasis keine höheren Vorlauftemperaturen als 50°C verwendet werden dürfen.</t>
  </si>
  <si>
    <t>System noppjet</t>
  </si>
  <si>
    <t>System clickjet S Renovierungssystem</t>
  </si>
  <si>
    <r>
      <t>R</t>
    </r>
    <r>
      <rPr>
        <b/>
        <vertAlign val="subscript"/>
        <sz val="8"/>
        <color indexed="8"/>
        <rFont val="Symbol"/>
        <family val="1"/>
        <charset val="2"/>
      </rPr>
      <t>l</t>
    </r>
    <r>
      <rPr>
        <b/>
        <sz val="8"/>
        <color indexed="8"/>
        <rFont val="Arial"/>
        <family val="2"/>
      </rPr>
      <t>=0,00 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K/W</t>
    </r>
  </si>
  <si>
    <r>
      <t>R</t>
    </r>
    <r>
      <rPr>
        <b/>
        <vertAlign val="subscript"/>
        <sz val="8"/>
        <color indexed="8"/>
        <rFont val="Symbol"/>
        <family val="1"/>
        <charset val="2"/>
      </rPr>
      <t>l</t>
    </r>
    <r>
      <rPr>
        <b/>
        <sz val="8"/>
        <color indexed="8"/>
        <rFont val="Arial"/>
        <family val="2"/>
      </rPr>
      <t>=0,05 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K/W</t>
    </r>
  </si>
  <si>
    <r>
      <t>R</t>
    </r>
    <r>
      <rPr>
        <b/>
        <vertAlign val="subscript"/>
        <sz val="8"/>
        <color indexed="8"/>
        <rFont val="Symbol"/>
        <family val="1"/>
        <charset val="2"/>
      </rPr>
      <t>l</t>
    </r>
    <r>
      <rPr>
        <b/>
        <sz val="8"/>
        <color indexed="8"/>
        <rFont val="Arial"/>
        <family val="2"/>
      </rPr>
      <t>=0,10 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K/W</t>
    </r>
  </si>
  <si>
    <r>
      <t>R</t>
    </r>
    <r>
      <rPr>
        <b/>
        <vertAlign val="subscript"/>
        <sz val="8"/>
        <color indexed="8"/>
        <rFont val="Symbol"/>
        <family val="1"/>
        <charset val="2"/>
      </rPr>
      <t>l</t>
    </r>
    <r>
      <rPr>
        <b/>
        <sz val="8"/>
        <color indexed="8"/>
        <rFont val="Arial"/>
        <family val="2"/>
      </rPr>
      <t>=0,15 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K/W</t>
    </r>
  </si>
  <si>
    <r>
      <t>Leistung q [W/m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]</t>
    </r>
  </si>
  <si>
    <t>Verlegeabstand [mm]</t>
  </si>
  <si>
    <t>System klettjet</t>
  </si>
  <si>
    <t>System rolljet</t>
  </si>
  <si>
    <t>S</t>
  </si>
  <si>
    <t>System TS 14 S</t>
  </si>
  <si>
    <t>Wärmeleistungen bei der, gemäß DIN EN 1264, die maximale Oberflächentemperatur für Aufenthalts- zonen von 29°C überschritten wird werden rot dargestellt. Ferner werden Wärmeleistungen für Randzonen mit Oberflächentemperaturen über 35°C nicht dargestellt!! Die maximale Vorlauftemperatur bei Trocken- estrichplatten darf 55°C nicht überschreiten.</t>
  </si>
  <si>
    <t>Wärmeleistungen bei der, gemäß DIN EN 1264, die maximale Oberflächentemperatur für Aufenthaltszonen von 29°C überschritten wird werden rot dargestellt. Ferner werden Wärmeleistungen für Randzonen mit Oberflächen- temperaturen über 35°C nicht dargestellt!!</t>
  </si>
  <si>
    <t>System noppjet light</t>
  </si>
  <si>
    <t>Fermacell Trockenestrich 20mm</t>
  </si>
  <si>
    <t>Lastverteilelement</t>
  </si>
  <si>
    <t>R</t>
  </si>
  <si>
    <t>System TS 14 R</t>
  </si>
  <si>
    <t>-</t>
  </si>
  <si>
    <t>ohne Belag, Fliesen</t>
  </si>
  <si>
    <t>Naturstein, Fliesen</t>
  </si>
  <si>
    <t>Bodenbelag direkt</t>
  </si>
  <si>
    <t>Teppich, Laminat, Parkett &lt;13mm</t>
  </si>
  <si>
    <t>Parkett &gt;13 mm, Massiv- holzdielen</t>
  </si>
  <si>
    <t>Wärmeleistungen bei der, gemäß DIN EN 1264, die maximale Oberflächentemperatur für Aufenthalts- zonen von 29°C überschritten wird werden rot dargestellt. Ferner werden Wärmeleistungen für Randzonen mit Oberflächentemperaturen über 35°C nicht dargestellt!! Die tatsächlich maximal zulässige Oberflächentemperatur, besonders bei Holzbelägen, richtet sich nach den Hersteller- vorgaben des Bodenbelages. Die maximale Vorlauftemperatur bei Trockenestrichplatten darf 55°C nicht überschreiten.</t>
  </si>
  <si>
    <t>Oberflächen-</t>
  </si>
  <si>
    <t>temperatur [°C]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</si>
</sst>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vertAlign val="subscript"/>
      <sz val="8"/>
      <name val="Symbol"/>
      <family val="1"/>
      <charset val="2"/>
    </font>
    <font>
      <b/>
      <vertAlign val="superscript"/>
      <sz val="8"/>
      <name val="Arial"/>
      <family val="2"/>
    </font>
    <font>
      <b/>
      <sz val="10"/>
      <name val="GreekC"/>
    </font>
    <font>
      <b/>
      <vertAlign val="subscript"/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color indexed="8"/>
      <name val="Arial"/>
      <family val="2"/>
    </font>
    <font>
      <b/>
      <vertAlign val="subscript"/>
      <sz val="8"/>
      <color indexed="8"/>
      <name val="Symbol"/>
      <family val="1"/>
      <charset val="2"/>
    </font>
    <font>
      <b/>
      <vertAlign val="superscript"/>
      <sz val="8"/>
      <color indexed="8"/>
      <name val="Arial"/>
      <family val="2"/>
    </font>
    <font>
      <b/>
      <sz val="46"/>
      <name val="Arial"/>
      <family val="2"/>
    </font>
    <font>
      <sz val="10"/>
      <name val="Arial"/>
      <family val="2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12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10" fillId="0" borderId="0" xfId="0" applyFont="1" applyAlignment="1" applyProtection="1">
      <alignment horizontal="left"/>
      <protection hidden="1"/>
    </xf>
    <xf numFmtId="0" fontId="10" fillId="0" borderId="0" xfId="0" applyFont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0" fontId="1" fillId="2" borderId="1" xfId="0" applyFont="1" applyFill="1" applyBorder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0" fontId="7" fillId="2" borderId="3" xfId="0" applyFont="1" applyFill="1" applyBorder="1" applyAlignment="1" applyProtection="1">
      <alignment horizontal="center"/>
      <protection hidden="1"/>
    </xf>
    <xf numFmtId="0" fontId="1" fillId="2" borderId="4" xfId="0" applyFont="1" applyFill="1" applyBorder="1" applyAlignment="1" applyProtection="1">
      <alignment horizontal="center"/>
      <protection hidden="1"/>
    </xf>
    <xf numFmtId="0" fontId="1" fillId="2" borderId="5" xfId="0" applyFont="1" applyFill="1" applyBorder="1" applyAlignment="1" applyProtection="1">
      <alignment horizontal="center"/>
      <protection hidden="1"/>
    </xf>
    <xf numFmtId="0" fontId="1" fillId="2" borderId="6" xfId="0" applyFont="1" applyFill="1" applyBorder="1" applyAlignment="1" applyProtection="1">
      <alignment horizontal="center"/>
      <protection hidden="1"/>
    </xf>
    <xf numFmtId="0" fontId="2" fillId="2" borderId="7" xfId="0" applyFont="1" applyFill="1" applyBorder="1" applyAlignment="1" applyProtection="1">
      <alignment horizontal="center"/>
      <protection hidden="1"/>
    </xf>
    <xf numFmtId="1" fontId="0" fillId="0" borderId="8" xfId="0" applyNumberFormat="1" applyBorder="1" applyProtection="1">
      <protection hidden="1"/>
    </xf>
    <xf numFmtId="1" fontId="0" fillId="0" borderId="9" xfId="0" applyNumberFormat="1" applyBorder="1" applyProtection="1">
      <protection hidden="1"/>
    </xf>
    <xf numFmtId="1" fontId="0" fillId="0" borderId="10" xfId="0" applyNumberFormat="1" applyBorder="1" applyProtection="1">
      <protection hidden="1"/>
    </xf>
    <xf numFmtId="0" fontId="2" fillId="2" borderId="11" xfId="0" applyFont="1" applyFill="1" applyBorder="1" applyAlignment="1" applyProtection="1">
      <alignment horizontal="center"/>
      <protection hidden="1"/>
    </xf>
    <xf numFmtId="1" fontId="0" fillId="0" borderId="12" xfId="0" applyNumberFormat="1" applyBorder="1" applyProtection="1">
      <protection hidden="1"/>
    </xf>
    <xf numFmtId="1" fontId="0" fillId="0" borderId="5" xfId="0" applyNumberFormat="1" applyBorder="1" applyProtection="1">
      <protection hidden="1"/>
    </xf>
    <xf numFmtId="1" fontId="0" fillId="0" borderId="13" xfId="0" applyNumberFormat="1" applyBorder="1" applyProtection="1">
      <protection hidden="1"/>
    </xf>
    <xf numFmtId="0" fontId="2" fillId="2" borderId="14" xfId="0" applyFont="1" applyFill="1" applyBorder="1" applyAlignment="1" applyProtection="1">
      <alignment horizontal="center"/>
      <protection hidden="1"/>
    </xf>
    <xf numFmtId="1" fontId="0" fillId="0" borderId="15" xfId="0" applyNumberFormat="1" applyBorder="1" applyProtection="1">
      <protection hidden="1"/>
    </xf>
    <xf numFmtId="1" fontId="0" fillId="0" borderId="16" xfId="0" applyNumberFormat="1" applyBorder="1" applyProtection="1">
      <protection hidden="1"/>
    </xf>
    <xf numFmtId="1" fontId="0" fillId="0" borderId="17" xfId="0" applyNumberFormat="1" applyBorder="1" applyProtection="1">
      <protection hidden="1"/>
    </xf>
    <xf numFmtId="0" fontId="2" fillId="2" borderId="18" xfId="0" applyFont="1" applyFill="1" applyBorder="1" applyAlignment="1" applyProtection="1">
      <alignment horizontal="center"/>
      <protection hidden="1"/>
    </xf>
    <xf numFmtId="0" fontId="2" fillId="2" borderId="19" xfId="0" applyFont="1" applyFill="1" applyBorder="1" applyAlignment="1" applyProtection="1">
      <alignment horizontal="center"/>
      <protection hidden="1"/>
    </xf>
    <xf numFmtId="0" fontId="11" fillId="0" borderId="0" xfId="0" applyFont="1" applyAlignment="1" applyProtection="1">
      <alignment horizontal="left" vertical="top"/>
      <protection hidden="1"/>
    </xf>
    <xf numFmtId="0" fontId="2" fillId="3" borderId="20" xfId="0" applyFont="1" applyFill="1" applyBorder="1" applyProtection="1">
      <protection locked="0" hidden="1"/>
    </xf>
    <xf numFmtId="0" fontId="11" fillId="0" borderId="0" xfId="0" applyFont="1" applyAlignment="1" applyProtection="1">
      <alignment horizontal="left" vertical="top" wrapText="1"/>
      <protection hidden="1"/>
    </xf>
    <xf numFmtId="0" fontId="1" fillId="2" borderId="15" xfId="0" applyFont="1" applyFill="1" applyBorder="1" applyAlignment="1" applyProtection="1">
      <alignment horizontal="center"/>
      <protection hidden="1"/>
    </xf>
    <xf numFmtId="0" fontId="2" fillId="2" borderId="21" xfId="0" applyFont="1" applyFill="1" applyBorder="1" applyAlignment="1" applyProtection="1">
      <alignment horizontal="center"/>
      <protection hidden="1"/>
    </xf>
    <xf numFmtId="0" fontId="2" fillId="2" borderId="22" xfId="0" applyFont="1" applyFill="1" applyBorder="1" applyAlignment="1" applyProtection="1">
      <alignment horizontal="center"/>
      <protection hidden="1"/>
    </xf>
    <xf numFmtId="0" fontId="2" fillId="2" borderId="23" xfId="0" applyFont="1" applyFill="1" applyBorder="1" applyAlignment="1" applyProtection="1">
      <alignment horizontal="center"/>
      <protection hidden="1"/>
    </xf>
    <xf numFmtId="0" fontId="2" fillId="2" borderId="24" xfId="0" applyFont="1" applyFill="1" applyBorder="1" applyAlignment="1" applyProtection="1">
      <alignment horizontal="center"/>
      <protection hidden="1"/>
    </xf>
    <xf numFmtId="0" fontId="2" fillId="2" borderId="25" xfId="0" applyFont="1" applyFill="1" applyBorder="1" applyAlignment="1" applyProtection="1">
      <alignment horizontal="center"/>
      <protection hidden="1"/>
    </xf>
    <xf numFmtId="0" fontId="2" fillId="4" borderId="0" xfId="0" applyFont="1" applyFill="1" applyBorder="1" applyAlignment="1" applyProtection="1">
      <alignment horizontal="center" vertical="top" wrapText="1"/>
      <protection hidden="1"/>
    </xf>
    <xf numFmtId="1" fontId="0" fillId="0" borderId="0" xfId="0" applyNumberFormat="1" applyProtection="1">
      <protection hidden="1"/>
    </xf>
    <xf numFmtId="0" fontId="7" fillId="2" borderId="2" xfId="0" applyFont="1" applyFill="1" applyBorder="1" applyAlignment="1" applyProtection="1">
      <alignment horizontal="center"/>
      <protection hidden="1"/>
    </xf>
    <xf numFmtId="0" fontId="1" fillId="2" borderId="26" xfId="0" applyFont="1" applyFill="1" applyBorder="1" applyAlignment="1" applyProtection="1">
      <alignment horizontal="center"/>
      <protection hidden="1"/>
    </xf>
    <xf numFmtId="0" fontId="1" fillId="2" borderId="27" xfId="0" applyFont="1" applyFill="1" applyBorder="1" applyAlignment="1" applyProtection="1">
      <alignment horizontal="center"/>
      <protection hidden="1"/>
    </xf>
    <xf numFmtId="0" fontId="1" fillId="2" borderId="28" xfId="0" applyFont="1" applyFill="1" applyBorder="1" applyAlignment="1" applyProtection="1">
      <alignment horizontal="center"/>
      <protection hidden="1"/>
    </xf>
    <xf numFmtId="0" fontId="16" fillId="0" borderId="0" xfId="0" applyFont="1" applyAlignment="1" applyProtection="1">
      <alignment horizontal="right"/>
      <protection hidden="1"/>
    </xf>
    <xf numFmtId="0" fontId="11" fillId="0" borderId="0" xfId="0" applyFont="1" applyAlignment="1" applyProtection="1">
      <alignment horizontal="left" vertical="top" wrapText="1"/>
      <protection hidden="1"/>
    </xf>
    <xf numFmtId="1" fontId="17" fillId="0" borderId="8" xfId="0" applyNumberFormat="1" applyFont="1" applyBorder="1" applyAlignment="1" applyProtection="1">
      <alignment horizontal="right"/>
      <protection hidden="1"/>
    </xf>
    <xf numFmtId="0" fontId="2" fillId="2" borderId="20" xfId="0" applyFont="1" applyFill="1" applyBorder="1" applyAlignment="1" applyProtection="1">
      <alignment horizontal="center" vertical="center" textRotation="90" wrapText="1"/>
      <protection hidden="1"/>
    </xf>
    <xf numFmtId="0" fontId="18" fillId="2" borderId="35" xfId="0" applyFont="1" applyFill="1" applyBorder="1" applyProtection="1">
      <protection hidden="1"/>
    </xf>
    <xf numFmtId="0" fontId="18" fillId="2" borderId="36" xfId="0" applyFont="1" applyFill="1" applyBorder="1" applyProtection="1">
      <protection hidden="1"/>
    </xf>
    <xf numFmtId="0" fontId="18" fillId="2" borderId="1" xfId="0" applyFont="1" applyFill="1" applyBorder="1" applyProtection="1">
      <protection hidden="1"/>
    </xf>
    <xf numFmtId="0" fontId="18" fillId="2" borderId="35" xfId="0" applyFont="1" applyFill="1" applyBorder="1" applyAlignment="1" applyProtection="1">
      <alignment horizontal="center"/>
      <protection hidden="1"/>
    </xf>
    <xf numFmtId="0" fontId="18" fillId="2" borderId="53" xfId="0" applyFont="1" applyFill="1" applyBorder="1" applyAlignment="1" applyProtection="1">
      <alignment horizontal="center"/>
      <protection hidden="1"/>
    </xf>
    <xf numFmtId="0" fontId="18" fillId="2" borderId="36" xfId="0" applyFont="1" applyFill="1" applyBorder="1" applyAlignment="1" applyProtection="1">
      <alignment horizontal="center"/>
      <protection hidden="1"/>
    </xf>
    <xf numFmtId="164" fontId="0" fillId="0" borderId="8" xfId="0" applyNumberFormat="1" applyBorder="1" applyProtection="1">
      <protection hidden="1"/>
    </xf>
    <xf numFmtId="164" fontId="0" fillId="0" borderId="9" xfId="0" applyNumberFormat="1" applyBorder="1" applyProtection="1">
      <protection hidden="1"/>
    </xf>
    <xf numFmtId="164" fontId="0" fillId="0" borderId="10" xfId="0" applyNumberFormat="1" applyBorder="1" applyProtection="1">
      <protection hidden="1"/>
    </xf>
    <xf numFmtId="164" fontId="0" fillId="0" borderId="12" xfId="0" applyNumberFormat="1" applyBorder="1" applyProtection="1">
      <protection hidden="1"/>
    </xf>
    <xf numFmtId="164" fontId="0" fillId="0" borderId="5" xfId="0" applyNumberFormat="1" applyBorder="1" applyProtection="1">
      <protection hidden="1"/>
    </xf>
    <xf numFmtId="164" fontId="0" fillId="0" borderId="13" xfId="0" applyNumberFormat="1" applyBorder="1" applyProtection="1">
      <protection hidden="1"/>
    </xf>
    <xf numFmtId="164" fontId="0" fillId="0" borderId="15" xfId="0" applyNumberFormat="1" applyBorder="1" applyProtection="1">
      <protection hidden="1"/>
    </xf>
    <xf numFmtId="164" fontId="0" fillId="0" borderId="16" xfId="0" applyNumberFormat="1" applyBorder="1" applyProtection="1">
      <protection hidden="1"/>
    </xf>
    <xf numFmtId="164" fontId="0" fillId="0" borderId="17" xfId="0" applyNumberFormat="1" applyBorder="1" applyProtection="1">
      <protection hidden="1"/>
    </xf>
    <xf numFmtId="0" fontId="1" fillId="2" borderId="21" xfId="0" applyFont="1" applyFill="1" applyBorder="1" applyAlignment="1" applyProtection="1">
      <alignment horizontal="center"/>
      <protection hidden="1"/>
    </xf>
    <xf numFmtId="0" fontId="1" fillId="2" borderId="41" xfId="0" applyFont="1" applyFill="1" applyBorder="1" applyAlignment="1" applyProtection="1">
      <alignment horizontal="center"/>
      <protection hidden="1"/>
    </xf>
    <xf numFmtId="0" fontId="1" fillId="2" borderId="32" xfId="0" applyFont="1" applyFill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left"/>
      <protection hidden="1"/>
    </xf>
    <xf numFmtId="0" fontId="4" fillId="2" borderId="24" xfId="0" applyFont="1" applyFill="1" applyBorder="1" applyAlignment="1" applyProtection="1">
      <alignment horizontal="center" vertical="center" textRotation="90" wrapText="1"/>
      <protection hidden="1"/>
    </xf>
    <xf numFmtId="0" fontId="4" fillId="2" borderId="22" xfId="0" applyFont="1" applyFill="1" applyBorder="1" applyAlignment="1" applyProtection="1">
      <alignment horizontal="center" vertical="center" textRotation="90" wrapText="1"/>
      <protection hidden="1"/>
    </xf>
    <xf numFmtId="0" fontId="4" fillId="2" borderId="23" xfId="0" applyFont="1" applyFill="1" applyBorder="1" applyAlignment="1" applyProtection="1">
      <alignment horizontal="center" vertical="center" textRotation="90" wrapText="1"/>
      <protection hidden="1"/>
    </xf>
    <xf numFmtId="0" fontId="4" fillId="2" borderId="42" xfId="0" applyFont="1" applyFill="1" applyBorder="1" applyAlignment="1" applyProtection="1">
      <alignment horizontal="center" vertical="center" textRotation="90" wrapText="1"/>
      <protection hidden="1"/>
    </xf>
    <xf numFmtId="0" fontId="4" fillId="2" borderId="33" xfId="0" applyFont="1" applyFill="1" applyBorder="1" applyAlignment="1" applyProtection="1">
      <alignment horizontal="center" vertical="center" textRotation="90" wrapText="1"/>
      <protection hidden="1"/>
    </xf>
    <xf numFmtId="0" fontId="4" fillId="2" borderId="34" xfId="0" applyFont="1" applyFill="1" applyBorder="1" applyAlignment="1" applyProtection="1">
      <alignment horizontal="center" vertical="center" textRotation="90" wrapText="1"/>
      <protection hidden="1"/>
    </xf>
    <xf numFmtId="0" fontId="1" fillId="2" borderId="29" xfId="0" applyFont="1" applyFill="1" applyBorder="1" applyAlignment="1" applyProtection="1">
      <alignment horizontal="center"/>
      <protection hidden="1"/>
    </xf>
    <xf numFmtId="0" fontId="1" fillId="2" borderId="30" xfId="0" applyFont="1" applyFill="1" applyBorder="1" applyAlignment="1" applyProtection="1">
      <alignment horizontal="center"/>
      <protection hidden="1"/>
    </xf>
    <xf numFmtId="0" fontId="1" fillId="2" borderId="31" xfId="0" applyFont="1" applyFill="1" applyBorder="1" applyAlignment="1" applyProtection="1">
      <alignment horizontal="center"/>
      <protection hidden="1"/>
    </xf>
    <xf numFmtId="0" fontId="4" fillId="2" borderId="21" xfId="0" applyFont="1" applyFill="1" applyBorder="1" applyAlignment="1" applyProtection="1">
      <alignment horizontal="center" vertical="center" textRotation="90" wrapText="1"/>
      <protection hidden="1"/>
    </xf>
    <xf numFmtId="0" fontId="4" fillId="2" borderId="32" xfId="0" applyFont="1" applyFill="1" applyBorder="1" applyAlignment="1" applyProtection="1">
      <alignment horizontal="center" vertical="center" textRotation="90" wrapText="1"/>
      <protection hidden="1"/>
    </xf>
    <xf numFmtId="0" fontId="1" fillId="2" borderId="35" xfId="0" applyFont="1" applyFill="1" applyBorder="1" applyAlignment="1" applyProtection="1">
      <alignment horizontal="center"/>
      <protection hidden="1"/>
    </xf>
    <xf numFmtId="0" fontId="1" fillId="2" borderId="36" xfId="0" applyFont="1" applyFill="1" applyBorder="1" applyAlignment="1" applyProtection="1">
      <alignment horizontal="center"/>
      <protection hidden="1"/>
    </xf>
    <xf numFmtId="0" fontId="1" fillId="2" borderId="37" xfId="0" applyFont="1" applyFill="1" applyBorder="1" applyAlignment="1" applyProtection="1">
      <alignment horizontal="center"/>
      <protection hidden="1"/>
    </xf>
    <xf numFmtId="0" fontId="1" fillId="2" borderId="38" xfId="0" applyFont="1" applyFill="1" applyBorder="1" applyAlignment="1" applyProtection="1">
      <alignment horizontal="center"/>
      <protection hidden="1"/>
    </xf>
    <xf numFmtId="0" fontId="1" fillId="2" borderId="39" xfId="0" applyFont="1" applyFill="1" applyBorder="1" applyAlignment="1" applyProtection="1">
      <alignment horizontal="center"/>
      <protection hidden="1"/>
    </xf>
    <xf numFmtId="0" fontId="1" fillId="2" borderId="40" xfId="0" applyFont="1" applyFill="1" applyBorder="1" applyAlignment="1" applyProtection="1">
      <alignment horizontal="center"/>
      <protection hidden="1"/>
    </xf>
    <xf numFmtId="0" fontId="11" fillId="0" borderId="0" xfId="0" applyFont="1" applyAlignment="1" applyProtection="1">
      <alignment horizontal="left" vertical="top" wrapText="1"/>
      <protection hidden="1"/>
    </xf>
    <xf numFmtId="0" fontId="1" fillId="2" borderId="24" xfId="0" applyFont="1" applyFill="1" applyBorder="1" applyAlignment="1" applyProtection="1">
      <alignment horizontal="center"/>
      <protection hidden="1"/>
    </xf>
    <xf numFmtId="0" fontId="1" fillId="2" borderId="43" xfId="0" applyFont="1" applyFill="1" applyBorder="1" applyAlignment="1" applyProtection="1">
      <alignment horizontal="center"/>
      <protection hidden="1"/>
    </xf>
    <xf numFmtId="0" fontId="1" fillId="2" borderId="42" xfId="0" applyFont="1" applyFill="1" applyBorder="1" applyAlignment="1" applyProtection="1">
      <alignment horizontal="center"/>
      <protection hidden="1"/>
    </xf>
    <xf numFmtId="0" fontId="4" fillId="2" borderId="44" xfId="0" applyFont="1" applyFill="1" applyBorder="1" applyAlignment="1" applyProtection="1">
      <alignment horizontal="center" vertical="center" textRotation="90" wrapText="1"/>
      <protection hidden="1"/>
    </xf>
    <xf numFmtId="0" fontId="4" fillId="2" borderId="45" xfId="0" applyFont="1" applyFill="1" applyBorder="1" applyAlignment="1" applyProtection="1">
      <alignment horizontal="center" vertical="center" textRotation="90" wrapText="1"/>
      <protection hidden="1"/>
    </xf>
    <xf numFmtId="0" fontId="4" fillId="2" borderId="46" xfId="0" applyFont="1" applyFill="1" applyBorder="1" applyAlignment="1" applyProtection="1">
      <alignment horizontal="center" vertical="center" textRotation="90" wrapText="1"/>
      <protection hidden="1"/>
    </xf>
    <xf numFmtId="0" fontId="4" fillId="2" borderId="47" xfId="0" applyFont="1" applyFill="1" applyBorder="1" applyAlignment="1" applyProtection="1">
      <alignment horizontal="center" vertical="center" textRotation="90" wrapText="1"/>
      <protection hidden="1"/>
    </xf>
    <xf numFmtId="0" fontId="4" fillId="2" borderId="48" xfId="0" applyFont="1" applyFill="1" applyBorder="1" applyAlignment="1" applyProtection="1">
      <alignment horizontal="center" vertical="center" textRotation="90" wrapText="1"/>
      <protection hidden="1"/>
    </xf>
    <xf numFmtId="0" fontId="4" fillId="2" borderId="49" xfId="0" applyFont="1" applyFill="1" applyBorder="1" applyAlignment="1" applyProtection="1">
      <alignment horizontal="center" vertical="center" textRotation="90" wrapText="1"/>
      <protection hidden="1"/>
    </xf>
    <xf numFmtId="0" fontId="1" fillId="2" borderId="44" xfId="0" applyFont="1" applyFill="1" applyBorder="1" applyAlignment="1" applyProtection="1">
      <alignment horizontal="center"/>
      <protection hidden="1"/>
    </xf>
    <xf numFmtId="0" fontId="1" fillId="2" borderId="47" xfId="0" applyFont="1" applyFill="1" applyBorder="1" applyAlignment="1" applyProtection="1">
      <alignment horizontal="center"/>
      <protection hidden="1"/>
    </xf>
    <xf numFmtId="0" fontId="1" fillId="2" borderId="45" xfId="0" applyFont="1" applyFill="1" applyBorder="1" applyAlignment="1" applyProtection="1">
      <alignment horizontal="center"/>
      <protection hidden="1"/>
    </xf>
    <xf numFmtId="0" fontId="1" fillId="2" borderId="48" xfId="0" applyFont="1" applyFill="1" applyBorder="1" applyAlignment="1" applyProtection="1">
      <alignment horizontal="center"/>
      <protection hidden="1"/>
    </xf>
    <xf numFmtId="0" fontId="1" fillId="2" borderId="46" xfId="0" applyFont="1" applyFill="1" applyBorder="1" applyAlignment="1" applyProtection="1">
      <alignment horizontal="center"/>
      <protection hidden="1"/>
    </xf>
    <xf numFmtId="0" fontId="1" fillId="2" borderId="49" xfId="0" applyFont="1" applyFill="1" applyBorder="1" applyAlignment="1" applyProtection="1">
      <alignment horizontal="center"/>
      <protection hidden="1"/>
    </xf>
    <xf numFmtId="0" fontId="4" fillId="2" borderId="41" xfId="0" applyFont="1" applyFill="1" applyBorder="1" applyAlignment="1" applyProtection="1">
      <alignment horizontal="center" vertical="center" textRotation="90" wrapText="1"/>
      <protection hidden="1"/>
    </xf>
    <xf numFmtId="0" fontId="4" fillId="2" borderId="50" xfId="0" applyFont="1" applyFill="1" applyBorder="1" applyAlignment="1" applyProtection="1">
      <alignment horizontal="center" vertical="center" textRotation="90" wrapText="1"/>
      <protection hidden="1"/>
    </xf>
    <xf numFmtId="0" fontId="4" fillId="2" borderId="51" xfId="0" applyFont="1" applyFill="1" applyBorder="1" applyAlignment="1" applyProtection="1">
      <alignment horizontal="center" vertical="center" textRotation="90" wrapText="1"/>
      <protection hidden="1"/>
    </xf>
    <xf numFmtId="0" fontId="2" fillId="2" borderId="46" xfId="0" applyFont="1" applyFill="1" applyBorder="1" applyAlignment="1" applyProtection="1">
      <alignment horizontal="center" vertical="top" wrapText="1"/>
      <protection hidden="1"/>
    </xf>
    <xf numFmtId="0" fontId="2" fillId="2" borderId="52" xfId="0" applyFont="1" applyFill="1" applyBorder="1" applyAlignment="1" applyProtection="1">
      <alignment horizontal="center" vertical="top" wrapText="1"/>
      <protection hidden="1"/>
    </xf>
    <xf numFmtId="0" fontId="2" fillId="2" borderId="49" xfId="0" applyFont="1" applyFill="1" applyBorder="1" applyAlignment="1" applyProtection="1">
      <alignment horizontal="center" vertical="top" wrapText="1"/>
      <protection hidden="1"/>
    </xf>
    <xf numFmtId="0" fontId="4" fillId="2" borderId="43" xfId="0" applyFont="1" applyFill="1" applyBorder="1" applyAlignment="1" applyProtection="1">
      <alignment horizontal="center" vertical="center" textRotation="90" wrapText="1"/>
      <protection hidden="1"/>
    </xf>
    <xf numFmtId="0" fontId="13" fillId="2" borderId="47" xfId="0" applyFont="1" applyFill="1" applyBorder="1" applyAlignment="1" applyProtection="1">
      <alignment horizontal="center" vertical="center" textRotation="90" wrapText="1"/>
      <protection hidden="1"/>
    </xf>
    <xf numFmtId="0" fontId="13" fillId="2" borderId="48" xfId="0" applyFont="1" applyFill="1" applyBorder="1" applyAlignment="1" applyProtection="1">
      <alignment horizontal="center" vertical="center" textRotation="90" wrapText="1"/>
      <protection hidden="1"/>
    </xf>
    <xf numFmtId="0" fontId="13" fillId="2" borderId="49" xfId="0" applyFont="1" applyFill="1" applyBorder="1" applyAlignment="1" applyProtection="1">
      <alignment horizontal="center" vertical="center" textRotation="90" wrapText="1"/>
      <protection hidden="1"/>
    </xf>
    <xf numFmtId="0" fontId="13" fillId="2" borderId="44" xfId="0" applyFont="1" applyFill="1" applyBorder="1" applyAlignment="1" applyProtection="1">
      <alignment horizontal="center" vertical="center" textRotation="90" wrapText="1"/>
      <protection hidden="1"/>
    </xf>
    <xf numFmtId="0" fontId="13" fillId="2" borderId="45" xfId="0" applyFont="1" applyFill="1" applyBorder="1" applyAlignment="1" applyProtection="1">
      <alignment horizontal="center" vertical="center" textRotation="90" wrapText="1"/>
      <protection hidden="1"/>
    </xf>
    <xf numFmtId="0" fontId="13" fillId="2" borderId="46" xfId="0" applyFont="1" applyFill="1" applyBorder="1" applyAlignment="1" applyProtection="1">
      <alignment horizontal="center" vertical="center" textRotation="90" wrapText="1"/>
      <protection hidden="1"/>
    </xf>
    <xf numFmtId="0" fontId="18" fillId="2" borderId="29" xfId="0" applyFont="1" applyFill="1" applyBorder="1" applyAlignment="1" applyProtection="1">
      <alignment horizontal="center"/>
      <protection hidden="1"/>
    </xf>
    <xf numFmtId="0" fontId="18" fillId="2" borderId="30" xfId="0" applyFont="1" applyFill="1" applyBorder="1" applyAlignment="1" applyProtection="1">
      <alignment horizontal="center"/>
      <protection hidden="1"/>
    </xf>
    <xf numFmtId="0" fontId="18" fillId="2" borderId="31" xfId="0" applyFont="1" applyFill="1" applyBorder="1" applyAlignment="1" applyProtection="1">
      <alignment horizontal="center"/>
      <protection hidden="1"/>
    </xf>
  </cellXfs>
  <cellStyles count="1">
    <cellStyle name="Standard" xfId="0" builtinId="0"/>
  </cellStyles>
  <dxfs count="12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2.jpeg"/><Relationship Id="rId1" Type="http://schemas.openxmlformats.org/officeDocument/2006/relationships/image" Target="../media/image1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8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9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114300</xdr:rowOff>
    </xdr:from>
    <xdr:to>
      <xdr:col>2</xdr:col>
      <xdr:colOff>400050</xdr:colOff>
      <xdr:row>1</xdr:row>
      <xdr:rowOff>561975</xdr:rowOff>
    </xdr:to>
    <xdr:pic>
      <xdr:nvPicPr>
        <xdr:cNvPr id="1066" name="Picture 10" descr="L:\FSC\Logos\Produktlogos\rolljet\rolljet_1c_gef.jpg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76225"/>
          <a:ext cx="11049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12</xdr:col>
      <xdr:colOff>139700</xdr:colOff>
      <xdr:row>1</xdr:row>
      <xdr:rowOff>609157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4074A6FE-370B-4A6B-B783-9F8400D86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3850" y="161925"/>
          <a:ext cx="835025" cy="60915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57150</xdr:rowOff>
    </xdr:from>
    <xdr:to>
      <xdr:col>2</xdr:col>
      <xdr:colOff>142875</xdr:colOff>
      <xdr:row>1</xdr:row>
      <xdr:rowOff>542925</xdr:rowOff>
    </xdr:to>
    <xdr:pic>
      <xdr:nvPicPr>
        <xdr:cNvPr id="6166" name="Picture 2" descr="L:\FSC\Logos\Produktlogos\TS14\ts14_1c_gef.jpg">
          <a:extLst>
            <a:ext uri="{FF2B5EF4-FFF2-40B4-BE49-F238E27FC236}">
              <a16:creationId xmlns:a16="http://schemas.microsoft.com/office/drawing/2014/main" id="{00000000-0008-0000-0900-000016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19075"/>
          <a:ext cx="11811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247650</xdr:colOff>
      <xdr:row>0</xdr:row>
      <xdr:rowOff>38100</xdr:rowOff>
    </xdr:from>
    <xdr:to>
      <xdr:col>11</xdr:col>
      <xdr:colOff>304800</xdr:colOff>
      <xdr:row>1</xdr:row>
      <xdr:rowOff>476250</xdr:rowOff>
    </xdr:to>
    <xdr:pic>
      <xdr:nvPicPr>
        <xdr:cNvPr id="6167" name="Picture 1" descr="L:\FSC\Logos\Purmo logotypes\Wärmesäulen_2007\Purmo_logo_PMS_nur_Wärmesäulen.jpg">
          <a:extLst>
            <a:ext uri="{FF2B5EF4-FFF2-40B4-BE49-F238E27FC236}">
              <a16:creationId xmlns:a16="http://schemas.microsoft.com/office/drawing/2014/main" id="{00000000-0008-0000-0900-000017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8100"/>
          <a:ext cx="4381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247650</xdr:colOff>
      <xdr:row>0</xdr:row>
      <xdr:rowOff>38100</xdr:rowOff>
    </xdr:from>
    <xdr:to>
      <xdr:col>13</xdr:col>
      <xdr:colOff>73025</xdr:colOff>
      <xdr:row>1</xdr:row>
      <xdr:rowOff>485332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CCCA0AC6-F6F6-4D4D-AF29-E89CBFC65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1050" y="38100"/>
          <a:ext cx="835025" cy="609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85725</xdr:rowOff>
    </xdr:from>
    <xdr:to>
      <xdr:col>2</xdr:col>
      <xdr:colOff>76200</xdr:colOff>
      <xdr:row>1</xdr:row>
      <xdr:rowOff>552450</xdr:rowOff>
    </xdr:to>
    <xdr:pic>
      <xdr:nvPicPr>
        <xdr:cNvPr id="8224" name="Grafik 3">
          <a:extLst>
            <a:ext uri="{FF2B5EF4-FFF2-40B4-BE49-F238E27FC236}">
              <a16:creationId xmlns:a16="http://schemas.microsoft.com/office/drawing/2014/main" id="{00000000-0008-0000-0100-000020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650"/>
          <a:ext cx="12954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12</xdr:col>
      <xdr:colOff>139700</xdr:colOff>
      <xdr:row>2</xdr:row>
      <xdr:rowOff>37657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532CD8C1-27A4-43E7-9561-6A52C90EE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161925"/>
          <a:ext cx="835025" cy="6091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104775</xdr:rowOff>
    </xdr:from>
    <xdr:to>
      <xdr:col>4</xdr:col>
      <xdr:colOff>361950</xdr:colOff>
      <xdr:row>1</xdr:row>
      <xdr:rowOff>638175</xdr:rowOff>
    </xdr:to>
    <xdr:grpSp>
      <xdr:nvGrpSpPr>
        <xdr:cNvPr id="2115" name="Group 5">
          <a:extLst>
            <a:ext uri="{FF2B5EF4-FFF2-40B4-BE49-F238E27FC236}">
              <a16:creationId xmlns:a16="http://schemas.microsoft.com/office/drawing/2014/main" id="{00000000-0008-0000-0200-000043080000}"/>
            </a:ext>
          </a:extLst>
        </xdr:cNvPr>
        <xdr:cNvGrpSpPr>
          <a:grpSpLocks/>
        </xdr:cNvGrpSpPr>
      </xdr:nvGrpSpPr>
      <xdr:grpSpPr bwMode="auto">
        <a:xfrm>
          <a:off x="76200" y="266700"/>
          <a:ext cx="2305050" cy="533400"/>
          <a:chOff x="8" y="28"/>
          <a:chExt cx="241" cy="56"/>
        </a:xfrm>
      </xdr:grpSpPr>
      <xdr:pic>
        <xdr:nvPicPr>
          <xdr:cNvPr id="2116" name="Picture 3" descr="L:\FSC\Logos\Produktlogos\noppjet\noppjetuni_1c_gef.jpg">
            <a:extLst>
              <a:ext uri="{FF2B5EF4-FFF2-40B4-BE49-F238E27FC236}">
                <a16:creationId xmlns:a16="http://schemas.microsoft.com/office/drawing/2014/main" id="{00000000-0008-0000-0200-00004408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" y="34"/>
            <a:ext cx="231" cy="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117" name="Rectangle 4">
            <a:extLst>
              <a:ext uri="{FF2B5EF4-FFF2-40B4-BE49-F238E27FC236}">
                <a16:creationId xmlns:a16="http://schemas.microsoft.com/office/drawing/2014/main" id="{00000000-0008-0000-0200-000045080000}"/>
              </a:ext>
            </a:extLst>
          </xdr:cNvPr>
          <xdr:cNvSpPr>
            <a:spLocks noChangeArrowheads="1"/>
          </xdr:cNvSpPr>
        </xdr:nvSpPr>
        <xdr:spPr bwMode="auto">
          <a:xfrm>
            <a:off x="176" y="28"/>
            <a:ext cx="73" cy="5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9</xdr:col>
      <xdr:colOff>0</xdr:colOff>
      <xdr:row>1</xdr:row>
      <xdr:rowOff>0</xdr:rowOff>
    </xdr:from>
    <xdr:to>
      <xdr:col>11</xdr:col>
      <xdr:colOff>206375</xdr:colOff>
      <xdr:row>1</xdr:row>
      <xdr:rowOff>609157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A1DDCB25-D838-4DED-8660-E174DF729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7625" y="161925"/>
          <a:ext cx="835025" cy="6091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200025</xdr:colOff>
      <xdr:row>0</xdr:row>
      <xdr:rowOff>19050</xdr:rowOff>
    </xdr:from>
    <xdr:to>
      <xdr:col>10</xdr:col>
      <xdr:colOff>9525</xdr:colOff>
      <xdr:row>1</xdr:row>
      <xdr:rowOff>476250</xdr:rowOff>
    </xdr:to>
    <xdr:pic>
      <xdr:nvPicPr>
        <xdr:cNvPr id="10241" name="Picture 2" descr="L:\FSC\Logos\Purmo logotypes\Wärmesäulen_2007\Purmo_logo_PMS_nur_Wärmesäulen.jpg">
          <a:extLst>
            <a:ext uri="{FF2B5EF4-FFF2-40B4-BE49-F238E27FC236}">
              <a16:creationId xmlns:a16="http://schemas.microsoft.com/office/drawing/2014/main" id="{00000000-0008-0000-0300-000001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19050"/>
          <a:ext cx="438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1</xdr:row>
      <xdr:rowOff>66675</xdr:rowOff>
    </xdr:from>
    <xdr:to>
      <xdr:col>5</xdr:col>
      <xdr:colOff>19050</xdr:colOff>
      <xdr:row>1</xdr:row>
      <xdr:rowOff>504825</xdr:rowOff>
    </xdr:to>
    <xdr:pic>
      <xdr:nvPicPr>
        <xdr:cNvPr id="10242" name="Grafik 5">
          <a:extLst>
            <a:ext uri="{FF2B5EF4-FFF2-40B4-BE49-F238E27FC236}">
              <a16:creationId xmlns:a16="http://schemas.microsoft.com/office/drawing/2014/main" id="{00000000-0008-0000-0300-000002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28600"/>
          <a:ext cx="22479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200025</xdr:colOff>
      <xdr:row>0</xdr:row>
      <xdr:rowOff>19050</xdr:rowOff>
    </xdr:from>
    <xdr:to>
      <xdr:col>11</xdr:col>
      <xdr:colOff>92075</xdr:colOff>
      <xdr:row>1</xdr:row>
      <xdr:rowOff>466282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CC822F5B-5F32-4C6B-AD39-3797E94DEA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650" y="19050"/>
          <a:ext cx="835025" cy="6091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2</xdr:col>
      <xdr:colOff>209550</xdr:colOff>
      <xdr:row>1</xdr:row>
      <xdr:rowOff>514350</xdr:rowOff>
    </xdr:to>
    <xdr:pic>
      <xdr:nvPicPr>
        <xdr:cNvPr id="3107" name="Picture 3" descr="L:\FSC\Logos\Produktlogos\TS14\ts14_1c_gef.jpg">
          <a:extLst>
            <a:ext uri="{FF2B5EF4-FFF2-40B4-BE49-F238E27FC236}">
              <a16:creationId xmlns:a16="http://schemas.microsoft.com/office/drawing/2014/main" id="{00000000-0008-0000-0400-00002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10858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11</xdr:col>
      <xdr:colOff>63500</xdr:colOff>
      <xdr:row>1</xdr:row>
      <xdr:rowOff>609157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82D8F790-86B3-4545-9233-7D012A797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161925"/>
          <a:ext cx="835025" cy="6091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2</xdr:col>
      <xdr:colOff>209550</xdr:colOff>
      <xdr:row>1</xdr:row>
      <xdr:rowOff>514350</xdr:rowOff>
    </xdr:to>
    <xdr:pic>
      <xdr:nvPicPr>
        <xdr:cNvPr id="3" name="Picture 3" descr="L:\FSC\Logos\Produktlogos\TS14\ts14_1c_gef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10858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10</xdr:col>
      <xdr:colOff>273050</xdr:colOff>
      <xdr:row>1</xdr:row>
      <xdr:rowOff>609157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8595877-4705-4E27-8441-92620E6F7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3850" y="161925"/>
          <a:ext cx="835025" cy="609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4</xdr:col>
      <xdr:colOff>85725</xdr:colOff>
      <xdr:row>1</xdr:row>
      <xdr:rowOff>657225</xdr:rowOff>
    </xdr:to>
    <xdr:grpSp>
      <xdr:nvGrpSpPr>
        <xdr:cNvPr id="9242" name="Group 5">
          <a:extLst>
            <a:ext uri="{FF2B5EF4-FFF2-40B4-BE49-F238E27FC236}">
              <a16:creationId xmlns:a16="http://schemas.microsoft.com/office/drawing/2014/main" id="{00000000-0008-0000-0600-00001A240000}"/>
            </a:ext>
          </a:extLst>
        </xdr:cNvPr>
        <xdr:cNvGrpSpPr>
          <a:grpSpLocks/>
        </xdr:cNvGrpSpPr>
      </xdr:nvGrpSpPr>
      <xdr:grpSpPr bwMode="auto">
        <a:xfrm>
          <a:off x="0" y="190500"/>
          <a:ext cx="2095500" cy="628650"/>
          <a:chOff x="4" y="16"/>
          <a:chExt cx="203" cy="66"/>
        </a:xfrm>
      </xdr:grpSpPr>
      <xdr:pic>
        <xdr:nvPicPr>
          <xdr:cNvPr id="9243" name="Picture 3" descr="L:\FSC\Logos\Produktlogos\clickjet S\clickjet_S_1c_gef.jpg">
            <a:extLst>
              <a:ext uri="{FF2B5EF4-FFF2-40B4-BE49-F238E27FC236}">
                <a16:creationId xmlns:a16="http://schemas.microsoft.com/office/drawing/2014/main" id="{00000000-0008-0000-0600-00001B2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" y="27"/>
            <a:ext cx="199" cy="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244" name="Rectangle 4">
            <a:extLst>
              <a:ext uri="{FF2B5EF4-FFF2-40B4-BE49-F238E27FC236}">
                <a16:creationId xmlns:a16="http://schemas.microsoft.com/office/drawing/2014/main" id="{00000000-0008-0000-0600-00001C240000}"/>
              </a:ext>
            </a:extLst>
          </xdr:cNvPr>
          <xdr:cNvSpPr>
            <a:spLocks noChangeArrowheads="1"/>
          </xdr:cNvSpPr>
        </xdr:nvSpPr>
        <xdr:spPr bwMode="auto">
          <a:xfrm>
            <a:off x="173" y="16"/>
            <a:ext cx="34" cy="6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9</xdr:col>
      <xdr:colOff>0</xdr:colOff>
      <xdr:row>1</xdr:row>
      <xdr:rowOff>0</xdr:rowOff>
    </xdr:from>
    <xdr:to>
      <xdr:col>11</xdr:col>
      <xdr:colOff>73025</xdr:colOff>
      <xdr:row>1</xdr:row>
      <xdr:rowOff>609157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69CDE9A1-3F3C-4455-823F-BB6A031D5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8150" y="161925"/>
          <a:ext cx="835025" cy="6091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95250</xdr:rowOff>
    </xdr:from>
    <xdr:to>
      <xdr:col>3</xdr:col>
      <xdr:colOff>266700</xdr:colOff>
      <xdr:row>1</xdr:row>
      <xdr:rowOff>619125</xdr:rowOff>
    </xdr:to>
    <xdr:pic>
      <xdr:nvPicPr>
        <xdr:cNvPr id="7204" name="Picture 3" descr="L:\FSC\Logos\Produktlogos\clickjet S\clickjet_S_1c_gef.jpg">
          <a:extLst>
            <a:ext uri="{FF2B5EF4-FFF2-40B4-BE49-F238E27FC236}">
              <a16:creationId xmlns:a16="http://schemas.microsoft.com/office/drawing/2014/main" id="{00000000-0008-0000-0700-000024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57175"/>
          <a:ext cx="2047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11</xdr:col>
      <xdr:colOff>73025</xdr:colOff>
      <xdr:row>1</xdr:row>
      <xdr:rowOff>609157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6335F5AF-E2F6-4317-AEE0-3673440C2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1925" y="161925"/>
          <a:ext cx="835025" cy="6091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180975</xdr:rowOff>
    </xdr:from>
    <xdr:to>
      <xdr:col>1</xdr:col>
      <xdr:colOff>266700</xdr:colOff>
      <xdr:row>2</xdr:row>
      <xdr:rowOff>19050</xdr:rowOff>
    </xdr:to>
    <xdr:pic>
      <xdr:nvPicPr>
        <xdr:cNvPr id="5143" name="Picture 3" descr="L:\FSC\Logos\Produktlogos\railjet\railjet_0209.jpg">
          <a:extLst>
            <a:ext uri="{FF2B5EF4-FFF2-40B4-BE49-F238E27FC236}">
              <a16:creationId xmlns:a16="http://schemas.microsoft.com/office/drawing/2014/main" id="{00000000-0008-0000-0800-000017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981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238124</xdr:colOff>
      <xdr:row>0</xdr:row>
      <xdr:rowOff>149667</xdr:rowOff>
    </xdr:from>
    <xdr:to>
      <xdr:col>13</xdr:col>
      <xdr:colOff>63499</xdr:colOff>
      <xdr:row>2</xdr:row>
      <xdr:rowOff>34924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DABF015-A524-470F-8216-A845449D6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7074" y="149667"/>
          <a:ext cx="835025" cy="609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44"/>
  <sheetViews>
    <sheetView showGridLines="0" zoomScaleNormal="100" workbookViewId="0">
      <selection activeCell="R20" sqref="R20"/>
    </sheetView>
  </sheetViews>
  <sheetFormatPr baseColWidth="10" defaultColWidth="11.28515625" defaultRowHeight="12.75"/>
  <cols>
    <col min="1" max="1" width="7.28515625" style="1" customWidth="1"/>
    <col min="2" max="2" width="4" style="1" customWidth="1"/>
    <col min="3" max="3" width="10.7109375" style="1" customWidth="1"/>
    <col min="4" max="11" width="5.7109375" style="1" customWidth="1"/>
    <col min="12" max="13" width="4.7109375" style="1" customWidth="1"/>
    <col min="14" max="14" width="11.28515625" style="1"/>
    <col min="15" max="16" width="0" style="1" hidden="1" customWidth="1"/>
    <col min="17" max="16384" width="11.28515625" style="1"/>
  </cols>
  <sheetData>
    <row r="2" spans="1:14" ht="54" customHeight="1"/>
    <row r="3" spans="1:14" ht="3.2" customHeight="1"/>
    <row r="4" spans="1:14" ht="15.75">
      <c r="A4" s="2" t="s">
        <v>20</v>
      </c>
    </row>
    <row r="5" spans="1:14" ht="15.75">
      <c r="A5" s="2" t="s">
        <v>48</v>
      </c>
    </row>
    <row r="6" spans="1:14" ht="15" customHeight="1">
      <c r="A6" s="2"/>
      <c r="E6" s="3" t="s">
        <v>25</v>
      </c>
    </row>
    <row r="7" spans="1:14" ht="14.25">
      <c r="A7" s="66" t="s">
        <v>8</v>
      </c>
      <c r="B7" s="66"/>
      <c r="C7" s="66"/>
      <c r="D7" s="66"/>
      <c r="E7" s="30">
        <v>35</v>
      </c>
      <c r="F7" s="4" t="s">
        <v>1</v>
      </c>
      <c r="G7" s="5" t="str">
        <f>IF(E7&gt;=60,"Vorlauftemperatur zu hoch!!!"," ")</f>
        <v xml:space="preserve"> </v>
      </c>
    </row>
    <row r="8" spans="1:14" ht="14.25">
      <c r="A8" s="66" t="s">
        <v>9</v>
      </c>
      <c r="B8" s="66"/>
      <c r="C8" s="66"/>
      <c r="D8" s="66"/>
      <c r="E8" s="30">
        <v>28</v>
      </c>
      <c r="F8" s="4" t="s">
        <v>1</v>
      </c>
      <c r="G8" s="5" t="str">
        <f>IF(E8&gt;=E7,"Rücklauftemperatur zu hoch!!!"," ")</f>
        <v xml:space="preserve"> </v>
      </c>
      <c r="H8" s="6"/>
      <c r="I8" s="6"/>
      <c r="J8" s="6"/>
      <c r="K8" s="6"/>
      <c r="L8" s="6"/>
      <c r="M8" s="6"/>
      <c r="N8" s="6"/>
    </row>
    <row r="9" spans="1:14">
      <c r="A9" s="4"/>
      <c r="E9" s="4"/>
      <c r="G9" s="7" t="str">
        <f>IF((E7-E8)&lt;=3,"Bitte eine Spreizung &gt; 3 K wählen!!"," ")</f>
        <v xml:space="preserve"> </v>
      </c>
    </row>
    <row r="10" spans="1:14" hidden="1">
      <c r="A10" s="1" t="s">
        <v>15</v>
      </c>
      <c r="B10" s="1">
        <v>3.67</v>
      </c>
      <c r="C10" s="1">
        <v>4.21</v>
      </c>
      <c r="D10" s="1">
        <v>4.51</v>
      </c>
      <c r="E10" s="1">
        <v>4.8600000000000003</v>
      </c>
      <c r="F10" s="1">
        <v>5.22</v>
      </c>
      <c r="G10" s="1">
        <v>5.6</v>
      </c>
      <c r="H10" s="1">
        <v>6.01</v>
      </c>
      <c r="I10" s="1">
        <v>6.47</v>
      </c>
      <c r="J10" s="1">
        <v>6.99</v>
      </c>
      <c r="K10" s="1">
        <v>7.52</v>
      </c>
    </row>
    <row r="11" spans="1:14" hidden="1">
      <c r="A11" s="1" t="s">
        <v>16</v>
      </c>
      <c r="B11" s="1">
        <v>2.95</v>
      </c>
      <c r="C11" s="1">
        <v>3.31</v>
      </c>
      <c r="D11" s="1">
        <v>3.52</v>
      </c>
      <c r="E11" s="1">
        <v>3.72</v>
      </c>
      <c r="F11" s="1">
        <v>3.96</v>
      </c>
      <c r="G11" s="1">
        <v>4.21</v>
      </c>
      <c r="H11" s="1">
        <v>4.47</v>
      </c>
      <c r="I11" s="1">
        <v>4.75</v>
      </c>
      <c r="J11" s="1">
        <v>5.05</v>
      </c>
      <c r="K11" s="1">
        <v>5.38</v>
      </c>
    </row>
    <row r="12" spans="1:14" hidden="1">
      <c r="A12" s="1" t="s">
        <v>17</v>
      </c>
      <c r="B12" s="1">
        <v>2.5099999999999998</v>
      </c>
      <c r="C12" s="1">
        <v>2.77</v>
      </c>
      <c r="D12" s="1">
        <v>2.91</v>
      </c>
      <c r="E12" s="1">
        <v>3.07</v>
      </c>
      <c r="F12" s="1">
        <v>3.22</v>
      </c>
      <c r="G12" s="1">
        <v>3.39</v>
      </c>
      <c r="H12" s="1">
        <v>3.56</v>
      </c>
      <c r="I12" s="1">
        <v>3.75</v>
      </c>
      <c r="J12" s="1">
        <v>3.96</v>
      </c>
      <c r="K12" s="1">
        <v>4.17</v>
      </c>
    </row>
    <row r="13" spans="1:14" hidden="1">
      <c r="A13" s="1" t="s">
        <v>18</v>
      </c>
      <c r="B13" s="1">
        <v>2.19</v>
      </c>
      <c r="C13" s="1">
        <v>2.39</v>
      </c>
      <c r="D13" s="1">
        <v>2.4900000000000002</v>
      </c>
      <c r="E13" s="1">
        <v>2.61</v>
      </c>
      <c r="F13" s="1">
        <v>2.73</v>
      </c>
      <c r="G13" s="1">
        <v>2.85</v>
      </c>
      <c r="H13" s="1">
        <v>2.98</v>
      </c>
      <c r="I13" s="1">
        <v>3.11</v>
      </c>
      <c r="J13" s="1">
        <v>3.26</v>
      </c>
      <c r="K13" s="1">
        <v>3.4</v>
      </c>
    </row>
    <row r="14" spans="1:14" ht="0.75" customHeight="1"/>
    <row r="15" spans="1:14" s="9" customFormat="1" ht="14.25">
      <c r="C15" s="8" t="s">
        <v>2</v>
      </c>
      <c r="D15" s="73" t="s">
        <v>19</v>
      </c>
      <c r="E15" s="74"/>
      <c r="F15" s="74"/>
      <c r="G15" s="74"/>
      <c r="H15" s="74"/>
      <c r="I15" s="75"/>
      <c r="J15" s="78" t="s">
        <v>6</v>
      </c>
      <c r="K15" s="79"/>
    </row>
    <row r="16" spans="1:14" s="9" customFormat="1">
      <c r="C16" s="10" t="s">
        <v>0</v>
      </c>
      <c r="D16" s="63" t="s">
        <v>3</v>
      </c>
      <c r="E16" s="64"/>
      <c r="F16" s="64"/>
      <c r="G16" s="64"/>
      <c r="H16" s="64"/>
      <c r="I16" s="65"/>
      <c r="J16" s="80" t="s">
        <v>7</v>
      </c>
      <c r="K16" s="81"/>
    </row>
    <row r="17" spans="3:16" s="9" customFormat="1" ht="15">
      <c r="C17" s="11" t="s">
        <v>10</v>
      </c>
      <c r="D17" s="12">
        <v>300</v>
      </c>
      <c r="E17" s="13">
        <v>250</v>
      </c>
      <c r="F17" s="13">
        <v>200</v>
      </c>
      <c r="G17" s="13">
        <v>150</v>
      </c>
      <c r="H17" s="13">
        <v>100</v>
      </c>
      <c r="I17" s="14">
        <v>50</v>
      </c>
      <c r="J17" s="82" t="s">
        <v>11</v>
      </c>
      <c r="K17" s="83"/>
    </row>
    <row r="18" spans="3:16">
      <c r="C18" s="15">
        <v>15</v>
      </c>
      <c r="D18" s="16">
        <f t="shared" ref="D18:E22" si="0">B$10*(($E$7-$E$8)/(LN(($E$7-$C18)/($E$8-$C18))))</f>
        <v>59.635605406613735</v>
      </c>
      <c r="E18" s="17">
        <f t="shared" si="0"/>
        <v>68.410326638104578</v>
      </c>
      <c r="F18" s="17">
        <f>E$10*(($E$7-$E$8)/(LN(($E$7-$C18)/($E$8-$C18))))</f>
        <v>78.972491083417651</v>
      </c>
      <c r="G18" s="17">
        <f>G$10*(($E$7-$E$8)/(LN(($E$7-$C18)/($E$8-$C18))))</f>
        <v>90.997109067312508</v>
      </c>
      <c r="H18" s="17">
        <f>I$10*(($E$7-$E$8)/(LN(($E$7-$C18)/($E$8-$C18))))</f>
        <v>105.13415994026998</v>
      </c>
      <c r="I18" s="18">
        <f>K$10*(($E$7-$E$8)/(LN(($E$7-$C18)/($E$8-$C18))))</f>
        <v>122.19611789039108</v>
      </c>
      <c r="J18" s="76" t="s">
        <v>4</v>
      </c>
      <c r="K18" s="77" t="s">
        <v>5</v>
      </c>
      <c r="O18" s="1">
        <v>154</v>
      </c>
      <c r="P18" s="1">
        <v>220</v>
      </c>
    </row>
    <row r="19" spans="3:16">
      <c r="C19" s="19">
        <v>18</v>
      </c>
      <c r="D19" s="20">
        <f t="shared" si="0"/>
        <v>48.414308790713186</v>
      </c>
      <c r="E19" s="21">
        <f t="shared" si="0"/>
        <v>55.53794005692167</v>
      </c>
      <c r="F19" s="21">
        <f>E$10*(($E$7-$E$8)/(LN(($E$7-$C19)/($E$8-$C19))))</f>
        <v>64.112681395876322</v>
      </c>
      <c r="G19" s="21">
        <f>G$10*(($E$7-$E$8)/(LN(($E$7-$C19)/($E$8-$C19))))</f>
        <v>73.87469461253238</v>
      </c>
      <c r="H19" s="21">
        <f>I$10*(($E$7-$E$8)/(LN(($E$7-$C19)/($E$8-$C19))))</f>
        <v>85.351656096979383</v>
      </c>
      <c r="I19" s="22">
        <f>K$10*(($E$7-$E$8)/(LN(($E$7-$C19)/($E$8-$C19))))</f>
        <v>99.203161336829197</v>
      </c>
      <c r="J19" s="68"/>
      <c r="K19" s="71"/>
      <c r="O19" s="1">
        <v>121</v>
      </c>
      <c r="P19" s="1">
        <v>187</v>
      </c>
    </row>
    <row r="20" spans="3:16">
      <c r="C20" s="19">
        <v>20</v>
      </c>
      <c r="D20" s="20">
        <f t="shared" si="0"/>
        <v>40.868033895057117</v>
      </c>
      <c r="E20" s="21">
        <f t="shared" si="0"/>
        <v>46.881314086700399</v>
      </c>
      <c r="F20" s="21">
        <f>E$10*(($E$7-$E$8)/(LN(($E$7-$C20)/($E$8-$C20))))</f>
        <v>54.119521724789536</v>
      </c>
      <c r="G20" s="21">
        <f>G$10*(($E$7-$E$8)/(LN(($E$7-$C20)/($E$8-$C20))))</f>
        <v>62.359942728152546</v>
      </c>
      <c r="H20" s="21">
        <f>I$10*(($E$7-$E$8)/(LN(($E$7-$C20)/($E$8-$C20))))</f>
        <v>72.04800525913339</v>
      </c>
      <c r="I20" s="22">
        <f>K$10*(($E$7-$E$8)/(LN(($E$7-$C20)/($E$8-$C20))))</f>
        <v>83.740494520661997</v>
      </c>
      <c r="J20" s="68"/>
      <c r="K20" s="71"/>
      <c r="O20" s="1">
        <v>99</v>
      </c>
      <c r="P20" s="1">
        <v>165</v>
      </c>
    </row>
    <row r="21" spans="3:16">
      <c r="C21" s="19">
        <v>22</v>
      </c>
      <c r="D21" s="20">
        <f t="shared" si="0"/>
        <v>33.225990653724558</v>
      </c>
      <c r="E21" s="21">
        <f t="shared" si="0"/>
        <v>38.114828515580484</v>
      </c>
      <c r="F21" s="21">
        <f>E$10*(($E$7-$E$8)/(LN(($E$7-$C21)/($E$8-$C21))))</f>
        <v>43.999540756703368</v>
      </c>
      <c r="G21" s="21">
        <f>G$10*(($E$7-$E$8)/(LN(($E$7-$C21)/($E$8-$C21))))</f>
        <v>50.69905930813556</v>
      </c>
      <c r="H21" s="21">
        <f>I$10*(($E$7-$E$8)/(LN(($E$7-$C21)/($E$8-$C21))))</f>
        <v>58.575520307792338</v>
      </c>
      <c r="I21" s="22">
        <f>K$10*(($E$7-$E$8)/(LN(($E$7-$C21)/($E$8-$C21))))</f>
        <v>68.081593928067761</v>
      </c>
      <c r="J21" s="68"/>
      <c r="K21" s="71"/>
      <c r="O21" s="1">
        <v>77</v>
      </c>
      <c r="P21" s="1">
        <v>143</v>
      </c>
    </row>
    <row r="22" spans="3:16">
      <c r="C22" s="23">
        <v>24</v>
      </c>
      <c r="D22" s="24">
        <f t="shared" si="0"/>
        <v>25.395390319858794</v>
      </c>
      <c r="E22" s="25">
        <f t="shared" si="0"/>
        <v>29.132041756568263</v>
      </c>
      <c r="F22" s="25">
        <f>E$10*(($E$7-$E$8)/(LN(($E$7-$C22)/($E$8-$C22))))</f>
        <v>33.629862930385215</v>
      </c>
      <c r="G22" s="25">
        <f>G$10*(($E$7-$E$8)/(LN(($E$7-$C22)/($E$8-$C22))))</f>
        <v>38.750459343653745</v>
      </c>
      <c r="H22" s="25">
        <f>I$10*(($E$7-$E$8)/(LN(($E$7-$C22)/($E$8-$C22))))</f>
        <v>44.770619991685663</v>
      </c>
      <c r="I22" s="26">
        <f>K$10*(($E$7-$E$8)/(LN(($E$7-$C22)/($E$8-$C22))))</f>
        <v>52.036331118620744</v>
      </c>
      <c r="J22" s="69"/>
      <c r="K22" s="72"/>
      <c r="O22" s="1">
        <v>55</v>
      </c>
      <c r="P22" s="1">
        <v>121</v>
      </c>
    </row>
    <row r="23" spans="3:16">
      <c r="C23" s="27">
        <v>15</v>
      </c>
      <c r="D23" s="16">
        <f t="shared" ref="D23:E27" si="1">B$11*(($E$7-$E$8)/(LN(($E$7-$C23)/($E$8-$C23))))</f>
        <v>47.935977097959274</v>
      </c>
      <c r="E23" s="17">
        <f t="shared" si="1"/>
        <v>53.785791252286501</v>
      </c>
      <c r="F23" s="17">
        <f>E$11*(($E$7-$E$8)/(LN(($E$7-$C23)/($E$8-$C23))))</f>
        <v>60.448079594714741</v>
      </c>
      <c r="G23" s="17">
        <f>G$11*(($E$7-$E$8)/(LN(($E$7-$C23)/($E$8-$C23))))</f>
        <v>68.410326638104578</v>
      </c>
      <c r="H23" s="17">
        <f>I$11*(($E$7-$E$8)/(LN(($E$7-$C23)/($E$8-$C23))))</f>
        <v>77.185047869595437</v>
      </c>
      <c r="I23" s="18">
        <f>K$11*(($E$7-$E$8)/(LN(($E$7-$C23)/($E$8-$C23))))</f>
        <v>87.422222639668092</v>
      </c>
      <c r="J23" s="76" t="s">
        <v>12</v>
      </c>
      <c r="K23" s="77" t="s">
        <v>22</v>
      </c>
    </row>
    <row r="24" spans="3:16">
      <c r="C24" s="19">
        <v>18</v>
      </c>
      <c r="D24" s="20">
        <f t="shared" si="1"/>
        <v>38.916133769101883</v>
      </c>
      <c r="E24" s="21">
        <f t="shared" si="1"/>
        <v>43.665221279907534</v>
      </c>
      <c r="F24" s="21">
        <f>E$11*(($E$7-$E$8)/(LN(($E$7-$C24)/($E$8-$C24))))</f>
        <v>49.073904278325088</v>
      </c>
      <c r="G24" s="21">
        <f>G$11*(($E$7-$E$8)/(LN(($E$7-$C24)/($E$8-$C24))))</f>
        <v>55.53794005692167</v>
      </c>
      <c r="H24" s="21">
        <f>I$11*(($E$7-$E$8)/(LN(($E$7-$C24)/($E$8-$C24))))</f>
        <v>62.661571323130147</v>
      </c>
      <c r="I24" s="22">
        <f>K$11*(($E$7-$E$8)/(LN(($E$7-$C24)/($E$8-$C24))))</f>
        <v>70.972474467040044</v>
      </c>
      <c r="J24" s="68"/>
      <c r="K24" s="71"/>
    </row>
    <row r="25" spans="3:16">
      <c r="C25" s="19">
        <v>20</v>
      </c>
      <c r="D25" s="20">
        <f t="shared" si="1"/>
        <v>32.850326972866078</v>
      </c>
      <c r="E25" s="21">
        <f t="shared" si="1"/>
        <v>36.859180433961598</v>
      </c>
      <c r="F25" s="21">
        <f>E$11*(($E$7-$E$8)/(LN(($E$7-$C25)/($E$8-$C25))))</f>
        <v>41.424819097987054</v>
      </c>
      <c r="G25" s="21">
        <f>G$11*(($E$7-$E$8)/(LN(($E$7-$C25)/($E$8-$C25))))</f>
        <v>46.881314086700399</v>
      </c>
      <c r="H25" s="21">
        <f>I$11*(($E$7-$E$8)/(LN(($E$7-$C25)/($E$8-$C25))))</f>
        <v>52.894594278343682</v>
      </c>
      <c r="I25" s="22">
        <f>K$11*(($E$7-$E$8)/(LN(($E$7-$C25)/($E$8-$C25))))</f>
        <v>59.910087835260839</v>
      </c>
      <c r="J25" s="68"/>
      <c r="K25" s="71"/>
    </row>
    <row r="26" spans="3:16">
      <c r="C26" s="19">
        <v>22</v>
      </c>
      <c r="D26" s="20">
        <f t="shared" si="1"/>
        <v>26.707540171249988</v>
      </c>
      <c r="E26" s="21">
        <f t="shared" si="1"/>
        <v>29.966765412487273</v>
      </c>
      <c r="F26" s="21">
        <f>E$11*(($E$7-$E$8)/(LN(($E$7-$C26)/($E$8-$C26))))</f>
        <v>33.67866082611863</v>
      </c>
      <c r="G26" s="21">
        <f>G$11*(($E$7-$E$8)/(LN(($E$7-$C26)/($E$8-$C26))))</f>
        <v>38.114828515580484</v>
      </c>
      <c r="H26" s="21">
        <f>I$11*(($E$7-$E$8)/(LN(($E$7-$C26)/($E$8-$C26))))</f>
        <v>43.003666377436417</v>
      </c>
      <c r="I26" s="22">
        <f>K$11*(($E$7-$E$8)/(LN(($E$7-$C26)/($E$8-$C26))))</f>
        <v>48.707310549601665</v>
      </c>
      <c r="J26" s="68"/>
      <c r="K26" s="71"/>
    </row>
    <row r="27" spans="3:16">
      <c r="C27" s="28">
        <v>24</v>
      </c>
      <c r="D27" s="24">
        <f t="shared" si="1"/>
        <v>20.413188404246171</v>
      </c>
      <c r="E27" s="25">
        <f t="shared" si="1"/>
        <v>22.904289362052484</v>
      </c>
      <c r="F27" s="25">
        <f>E$11*(($E$7-$E$8)/(LN(($E$7-$C27)/($E$8-$C27))))</f>
        <v>25.741376563998561</v>
      </c>
      <c r="G27" s="25">
        <f>G$11*(($E$7-$E$8)/(LN(($E$7-$C27)/($E$8-$C27))))</f>
        <v>29.132041756568263</v>
      </c>
      <c r="H27" s="25">
        <f>I$11*(($E$7-$E$8)/(LN(($E$7-$C27)/($E$8-$C27))))</f>
        <v>32.868693193277728</v>
      </c>
      <c r="I27" s="26">
        <f>K$11*(($E$7-$E$8)/(LN(($E$7-$C27)/($E$8-$C27))))</f>
        <v>37.228119869438778</v>
      </c>
      <c r="J27" s="69"/>
      <c r="K27" s="72"/>
    </row>
    <row r="28" spans="3:16">
      <c r="C28" s="15">
        <v>15</v>
      </c>
      <c r="D28" s="16">
        <f t="shared" ref="D28:E32" si="2">B$12*(($E$7-$E$8)/(LN(($E$7-$C28)/($E$8-$C28))))</f>
        <v>40.786204242670422</v>
      </c>
      <c r="E28" s="17">
        <f t="shared" si="2"/>
        <v>45.01107002079565</v>
      </c>
      <c r="F28" s="17">
        <f>E$12*(($E$7-$E$8)/(LN(($E$7-$C28)/($E$8-$C28))))</f>
        <v>49.885915149401676</v>
      </c>
      <c r="G28" s="17">
        <f>G$12*(($E$7-$E$8)/(LN(($E$7-$C28)/($E$8-$C28))))</f>
        <v>55.085749953248111</v>
      </c>
      <c r="H28" s="17">
        <f>I$12*(($E$7-$E$8)/(LN(($E$7-$C28)/($E$8-$C28))))</f>
        <v>60.935564107575345</v>
      </c>
      <c r="I28" s="18">
        <f>K$12*(($E$7-$E$8)/(LN(($E$7-$C28)/($E$8-$C28))))</f>
        <v>67.760347287623773</v>
      </c>
      <c r="J28" s="76" t="s">
        <v>13</v>
      </c>
      <c r="K28" s="77" t="s">
        <v>23</v>
      </c>
    </row>
    <row r="29" spans="3:16">
      <c r="C29" s="19">
        <v>18</v>
      </c>
      <c r="D29" s="20">
        <f t="shared" si="2"/>
        <v>33.111693478117189</v>
      </c>
      <c r="E29" s="21">
        <f t="shared" si="2"/>
        <v>36.541590013699057</v>
      </c>
      <c r="F29" s="21">
        <f>E$12*(($E$7-$E$8)/(LN(($E$7-$C29)/($E$8-$C29))))</f>
        <v>40.499162939370429</v>
      </c>
      <c r="G29" s="21">
        <f>G$12*(($E$7-$E$8)/(LN(($E$7-$C29)/($E$8-$C29))))</f>
        <v>44.72057406008657</v>
      </c>
      <c r="H29" s="21">
        <f>I$12*(($E$7-$E$8)/(LN(($E$7-$C29)/($E$8-$C29))))</f>
        <v>49.469661570892221</v>
      </c>
      <c r="I29" s="22">
        <f>K$12*(($E$7-$E$8)/(LN(($E$7-$C29)/($E$8-$C29))))</f>
        <v>55.010263666832152</v>
      </c>
      <c r="J29" s="68"/>
      <c r="K29" s="71"/>
    </row>
    <row r="30" spans="3:16">
      <c r="C30" s="19">
        <v>20</v>
      </c>
      <c r="D30" s="20">
        <f t="shared" si="2"/>
        <v>27.95061718708266</v>
      </c>
      <c r="E30" s="21">
        <f t="shared" si="2"/>
        <v>30.845900242318315</v>
      </c>
      <c r="F30" s="21">
        <f>E$12*(($E$7-$E$8)/(LN(($E$7-$C30)/($E$8-$C30))))</f>
        <v>34.186611459897911</v>
      </c>
      <c r="G30" s="21">
        <f>G$12*(($E$7-$E$8)/(LN(($E$7-$C30)/($E$8-$C30))))</f>
        <v>37.750036758649493</v>
      </c>
      <c r="H30" s="21">
        <f>I$12*(($E$7-$E$8)/(LN(($E$7-$C30)/($E$8-$C30))))</f>
        <v>41.758890219745012</v>
      </c>
      <c r="I30" s="22">
        <f>K$12*(($E$7-$E$8)/(LN(($E$7-$C30)/($E$8-$C30))))</f>
        <v>46.435885924356448</v>
      </c>
      <c r="J30" s="68"/>
      <c r="K30" s="71"/>
    </row>
    <row r="31" spans="3:16">
      <c r="C31" s="19">
        <v>22</v>
      </c>
      <c r="D31" s="20">
        <f t="shared" si="2"/>
        <v>22.724042654182188</v>
      </c>
      <c r="E31" s="21">
        <f t="shared" si="2"/>
        <v>25.077927550631344</v>
      </c>
      <c r="F31" s="21">
        <f>E$12*(($E$7-$E$8)/(LN(($E$7-$C31)/($E$8-$C31))))</f>
        <v>27.793948584995746</v>
      </c>
      <c r="G31" s="21">
        <f>G$12*(($E$7-$E$8)/(LN(($E$7-$C31)/($E$8-$C31))))</f>
        <v>30.691037688317781</v>
      </c>
      <c r="H31" s="21">
        <f>I$12*(($E$7-$E$8)/(LN(($E$7-$C31)/($E$8-$C31))))</f>
        <v>33.950262929555066</v>
      </c>
      <c r="I31" s="22">
        <f>K$12*(($E$7-$E$8)/(LN(($E$7-$C31)/($E$8-$C31))))</f>
        <v>37.752692377665234</v>
      </c>
      <c r="J31" s="68"/>
      <c r="K31" s="71"/>
    </row>
    <row r="32" spans="3:16">
      <c r="C32" s="23">
        <v>24</v>
      </c>
      <c r="D32" s="24">
        <f t="shared" si="2"/>
        <v>17.368509455816231</v>
      </c>
      <c r="E32" s="25">
        <f t="shared" si="2"/>
        <v>19.167637925343016</v>
      </c>
      <c r="F32" s="25">
        <f>E$12*(($E$7-$E$8)/(LN(($E$7-$C32)/($E$8-$C32))))</f>
        <v>21.243555390181605</v>
      </c>
      <c r="G32" s="25">
        <f>G$12*(($E$7-$E$8)/(LN(($E$7-$C32)/($E$8-$C32))))</f>
        <v>23.457867352676107</v>
      </c>
      <c r="H32" s="25">
        <f>I$12*(($E$7-$E$8)/(LN(($E$7-$C32)/($E$8-$C32))))</f>
        <v>25.948968310482421</v>
      </c>
      <c r="I32" s="26">
        <f>K$12*(($E$7-$E$8)/(LN(($E$7-$C32)/($E$8-$C32))))</f>
        <v>28.855252761256452</v>
      </c>
      <c r="J32" s="69"/>
      <c r="K32" s="72"/>
    </row>
    <row r="33" spans="1:13">
      <c r="C33" s="27">
        <v>15</v>
      </c>
      <c r="D33" s="16">
        <f t="shared" ref="D33:E37" si="3">B$13*(($E$7-$E$8)/(LN(($E$7-$C33)/($E$8-$C33))))</f>
        <v>35.586369438824001</v>
      </c>
      <c r="E33" s="17">
        <f t="shared" si="3"/>
        <v>38.83626619122802</v>
      </c>
      <c r="F33" s="17">
        <f>E$13*(($E$7-$E$8)/(LN(($E$7-$C33)/($E$8-$C33))))</f>
        <v>42.411152618872435</v>
      </c>
      <c r="G33" s="17">
        <f>G$13*(($E$7-$E$8)/(LN(($E$7-$C33)/($E$8-$C33))))</f>
        <v>46.31102872175726</v>
      </c>
      <c r="H33" s="17">
        <f>I$13*(($E$7-$E$8)/(LN(($E$7-$C33)/($E$8-$C33))))</f>
        <v>50.535894499882481</v>
      </c>
      <c r="I33" s="18">
        <f>K$13*(($E$7-$E$8)/(LN(($E$7-$C33)/($E$8-$C33))))</f>
        <v>55.248244790868306</v>
      </c>
      <c r="J33" s="67" t="s">
        <v>14</v>
      </c>
      <c r="K33" s="70" t="s">
        <v>24</v>
      </c>
    </row>
    <row r="34" spans="1:13">
      <c r="C34" s="19">
        <v>18</v>
      </c>
      <c r="D34" s="20">
        <f t="shared" si="3"/>
        <v>28.890282357401059</v>
      </c>
      <c r="E34" s="21">
        <f t="shared" si="3"/>
        <v>31.528664307848643</v>
      </c>
      <c r="F34" s="21">
        <f>E$13*(($E$7-$E$8)/(LN(($E$7-$C34)/($E$8-$C34))))</f>
        <v>34.430884453340987</v>
      </c>
      <c r="G34" s="21">
        <f>G$13*(($E$7-$E$8)/(LN(($E$7-$C34)/($E$8-$C34))))</f>
        <v>37.596942793878092</v>
      </c>
      <c r="H34" s="21">
        <f>I$13*(($E$7-$E$8)/(LN(($E$7-$C34)/($E$8-$C34))))</f>
        <v>41.026839329459946</v>
      </c>
      <c r="I34" s="22">
        <f>K$13*(($E$7-$E$8)/(LN(($E$7-$C34)/($E$8-$C34))))</f>
        <v>44.852493157608947</v>
      </c>
      <c r="J34" s="68"/>
      <c r="K34" s="71"/>
    </row>
    <row r="35" spans="1:13">
      <c r="C35" s="19">
        <v>20</v>
      </c>
      <c r="D35" s="20">
        <f t="shared" si="3"/>
        <v>24.387191888331085</v>
      </c>
      <c r="E35" s="21">
        <f t="shared" si="3"/>
        <v>26.61433270005082</v>
      </c>
      <c r="F35" s="21">
        <f>E$13*(($E$7-$E$8)/(LN(($E$7-$C35)/($E$8-$C35))))</f>
        <v>29.064187592942528</v>
      </c>
      <c r="G35" s="21">
        <f>G$13*(($E$7-$E$8)/(LN(($E$7-$C35)/($E$8-$C35))))</f>
        <v>31.736756567006211</v>
      </c>
      <c r="H35" s="21">
        <f>I$13*(($E$7-$E$8)/(LN(($E$7-$C35)/($E$8-$C35))))</f>
        <v>34.632039622241862</v>
      </c>
      <c r="I35" s="22">
        <f>K$13*(($E$7-$E$8)/(LN(($E$7-$C35)/($E$8-$C35))))</f>
        <v>37.861393799235472</v>
      </c>
      <c r="J35" s="68"/>
      <c r="K35" s="71"/>
    </row>
    <row r="36" spans="1:13">
      <c r="C36" s="19">
        <v>22</v>
      </c>
      <c r="D36" s="20">
        <f t="shared" si="3"/>
        <v>19.826953550860157</v>
      </c>
      <c r="E36" s="21">
        <f t="shared" si="3"/>
        <v>21.63763424043643</v>
      </c>
      <c r="F36" s="21">
        <f>E$13*(($E$7-$E$8)/(LN(($E$7-$C36)/($E$8-$C36))))</f>
        <v>23.629382998970325</v>
      </c>
      <c r="G36" s="21">
        <f>G$13*(($E$7-$E$8)/(LN(($E$7-$C36)/($E$8-$C36))))</f>
        <v>25.802199826461852</v>
      </c>
      <c r="H36" s="21">
        <f>I$13*(($E$7-$E$8)/(LN(($E$7-$C36)/($E$8-$C36))))</f>
        <v>28.156084722911</v>
      </c>
      <c r="I36" s="22">
        <f>K$13*(($E$7-$E$8)/(LN(($E$7-$C36)/($E$8-$C36))))</f>
        <v>30.781571722796592</v>
      </c>
      <c r="J36" s="68"/>
      <c r="K36" s="71"/>
    </row>
    <row r="37" spans="1:13">
      <c r="C37" s="23">
        <v>24</v>
      </c>
      <c r="D37" s="24">
        <f t="shared" si="3"/>
        <v>15.154197493321734</v>
      </c>
      <c r="E37" s="25">
        <f t="shared" si="3"/>
        <v>16.538142469880796</v>
      </c>
      <c r="F37" s="25">
        <f>E$13*(($E$7-$E$8)/(LN(($E$7-$C37)/($E$8-$C37))))</f>
        <v>18.060481944095763</v>
      </c>
      <c r="G37" s="25">
        <f>G$13*(($E$7-$E$8)/(LN(($E$7-$C37)/($E$8-$C37))))</f>
        <v>19.721215915966638</v>
      </c>
      <c r="H37" s="25">
        <f>I$13*(($E$7-$E$8)/(LN(($E$7-$C37)/($E$8-$C37))))</f>
        <v>21.52034438549342</v>
      </c>
      <c r="I37" s="26">
        <f>K$13*(($E$7-$E$8)/(LN(($E$7-$C37)/($E$8-$C37))))</f>
        <v>23.527064601504058</v>
      </c>
      <c r="J37" s="69"/>
      <c r="K37" s="72"/>
    </row>
    <row r="38" spans="1:13" ht="5.25" customHeight="1"/>
    <row r="39" spans="1:13">
      <c r="A39" s="84" t="s">
        <v>21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</row>
    <row r="40" spans="1:13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</row>
    <row r="41" spans="1:13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</row>
    <row r="42" spans="1:13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</row>
    <row r="43" spans="1:13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</row>
    <row r="44" spans="1:13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</row>
  </sheetData>
  <sheetProtection algorithmName="SHA-512" hashValue="SGn3ILpXBdt5CB8bvxmHxDJHzq40AL1meBfJw+GQpMbVxoMeFnx2wUZPhk9/9H2AaYR0nCeXD3L68MpsK7AyHQ==" saltValue="SrOnznF7SSdF0DFbgmgX7g==" spinCount="100000" sheet="1" formatCells="0" formatColumns="0" formatRows="0" insertColumns="0" insertRows="0" deleteColumns="0" deleteRows="0"/>
  <mergeCells count="16">
    <mergeCell ref="A39:M42"/>
    <mergeCell ref="J23:J27"/>
    <mergeCell ref="K23:K27"/>
    <mergeCell ref="J28:J32"/>
    <mergeCell ref="K28:K32"/>
    <mergeCell ref="D16:I16"/>
    <mergeCell ref="A7:D7"/>
    <mergeCell ref="A8:D8"/>
    <mergeCell ref="J33:J37"/>
    <mergeCell ref="K33:K37"/>
    <mergeCell ref="D15:I15"/>
    <mergeCell ref="J18:J22"/>
    <mergeCell ref="K18:K22"/>
    <mergeCell ref="J15:K15"/>
    <mergeCell ref="J16:K16"/>
    <mergeCell ref="J17:K17"/>
  </mergeCells>
  <phoneticPr fontId="0" type="noConversion"/>
  <conditionalFormatting sqref="E8">
    <cfRule type="cellIs" dxfId="127" priority="11" stopIfTrue="1" operator="greaterThanOrEqual">
      <formula>$E$7</formula>
    </cfRule>
  </conditionalFormatting>
  <conditionalFormatting sqref="E7">
    <cfRule type="cellIs" dxfId="126" priority="12" stopIfTrue="1" operator="greaterThanOrEqual">
      <formula>60</formula>
    </cfRule>
  </conditionalFormatting>
  <conditionalFormatting sqref="D18:I18 D23:I23 D28:I28 D33:I33">
    <cfRule type="cellIs" dxfId="125" priority="9" stopIfTrue="1" operator="greaterThan">
      <formula>$P$18</formula>
    </cfRule>
    <cfRule type="cellIs" dxfId="124" priority="10" stopIfTrue="1" operator="between">
      <formula>$O$18</formula>
      <formula>$P$18</formula>
    </cfRule>
  </conditionalFormatting>
  <conditionalFormatting sqref="D19:I19 D24:I24 D29:I29 D34:I34">
    <cfRule type="cellIs" dxfId="123" priority="7" stopIfTrue="1" operator="greaterThan">
      <formula>$P$19</formula>
    </cfRule>
    <cfRule type="cellIs" dxfId="122" priority="8" stopIfTrue="1" operator="between">
      <formula>$O$19</formula>
      <formula>$P$19</formula>
    </cfRule>
  </conditionalFormatting>
  <conditionalFormatting sqref="D20:I20 D25:I25 D30:I30 D35:I35">
    <cfRule type="cellIs" dxfId="121" priority="5" stopIfTrue="1" operator="greaterThan">
      <formula>$P$20</formula>
    </cfRule>
    <cfRule type="cellIs" dxfId="120" priority="6" stopIfTrue="1" operator="between">
      <formula>$O$20</formula>
      <formula>$P$20</formula>
    </cfRule>
  </conditionalFormatting>
  <conditionalFormatting sqref="D21:I21 D26:I26 D31:I31 D36:I36">
    <cfRule type="cellIs" dxfId="119" priority="3" stopIfTrue="1" operator="greaterThan">
      <formula>$P$21</formula>
    </cfRule>
    <cfRule type="cellIs" dxfId="118" priority="4" stopIfTrue="1" operator="between">
      <formula>$O$21</formula>
      <formula>$P$21</formula>
    </cfRule>
  </conditionalFormatting>
  <conditionalFormatting sqref="D22:I22 D27:I27 D32:I32 D37:I37">
    <cfRule type="cellIs" dxfId="117" priority="2" stopIfTrue="1" operator="between">
      <formula>$O$22</formula>
      <formula>$P$22</formula>
    </cfRule>
  </conditionalFormatting>
  <conditionalFormatting sqref="D22:I22 D27:I27 D32:I32 D37:I37">
    <cfRule type="cellIs" dxfId="116" priority="1" stopIfTrue="1" operator="greaterThan">
      <formula>$P$22</formula>
    </cfRule>
  </conditionalFormatting>
  <printOptions horizontalCentered="1"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&amp;L&amp;8Rettig Germany GmbH
Postfach 1325
38688 Goslar&amp;C&amp;8Tel.: 05324/808-0
Fax : 05324/808-999
E-Mail: info@purmo.de&amp;R&amp;8&amp;D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O38"/>
  <sheetViews>
    <sheetView showGridLines="0" tabSelected="1" zoomScaleNormal="100" workbookViewId="0">
      <selection activeCell="E8" sqref="E8"/>
    </sheetView>
  </sheetViews>
  <sheetFormatPr baseColWidth="10" defaultColWidth="11.28515625" defaultRowHeight="12.75"/>
  <cols>
    <col min="1" max="1" width="10.7109375" style="1" customWidth="1"/>
    <col min="2" max="5" width="5.7109375" style="1" customWidth="1"/>
    <col min="6" max="6" width="6.140625" style="1" customWidth="1"/>
    <col min="7" max="7" width="8.28515625" style="1" customWidth="1"/>
    <col min="8" max="11" width="5.7109375" style="1" customWidth="1"/>
    <col min="12" max="13" width="4.7109375" style="1" customWidth="1"/>
    <col min="14" max="14" width="11.28515625" style="1"/>
    <col min="15" max="15" width="0" style="1" hidden="1" customWidth="1"/>
    <col min="16" max="16384" width="11.28515625" style="1"/>
  </cols>
  <sheetData>
    <row r="2" spans="1:14" ht="47.65" customHeight="1"/>
    <row r="3" spans="1:14" ht="3.2" customHeight="1"/>
    <row r="4" spans="1:14" ht="15.75">
      <c r="A4" s="2" t="s">
        <v>34</v>
      </c>
    </row>
    <row r="5" spans="1:14" ht="15.75">
      <c r="A5" s="2" t="s">
        <v>37</v>
      </c>
    </row>
    <row r="6" spans="1:14" ht="15" customHeight="1">
      <c r="A6" s="2"/>
      <c r="E6" s="3" t="s">
        <v>25</v>
      </c>
    </row>
    <row r="7" spans="1:14" ht="14.25">
      <c r="A7" s="66" t="s">
        <v>8</v>
      </c>
      <c r="B7" s="66"/>
      <c r="C7" s="66"/>
      <c r="D7" s="66"/>
      <c r="E7" s="30">
        <v>35</v>
      </c>
      <c r="F7" s="4" t="s">
        <v>1</v>
      </c>
      <c r="G7" s="5" t="str">
        <f>IF(E7&gt;=60,"Vorlauftemperatur zu hoch!!!"," ")</f>
        <v xml:space="preserve"> </v>
      </c>
    </row>
    <row r="8" spans="1:14" ht="14.25">
      <c r="A8" s="66" t="s">
        <v>9</v>
      </c>
      <c r="B8" s="66"/>
      <c r="C8" s="66"/>
      <c r="D8" s="66"/>
      <c r="E8" s="30">
        <v>28</v>
      </c>
      <c r="F8" s="4" t="s">
        <v>1</v>
      </c>
      <c r="G8" s="5" t="str">
        <f>IF(E8&gt;=E7,"Rücklauftemperatur zu hoch!!!"," ")</f>
        <v xml:space="preserve"> </v>
      </c>
      <c r="H8" s="6"/>
      <c r="I8" s="6"/>
      <c r="J8" s="6"/>
      <c r="K8" s="6"/>
      <c r="L8" s="6"/>
      <c r="M8" s="6"/>
      <c r="N8" s="6"/>
    </row>
    <row r="9" spans="1:14" ht="6.75" customHeight="1">
      <c r="A9" s="4"/>
      <c r="E9" s="4"/>
      <c r="G9" s="7" t="str">
        <f>IF((E7-E8)&lt;=3,"Bitte eine Spreizung &gt; 3 K wählen!!"," ")</f>
        <v xml:space="preserve"> </v>
      </c>
    </row>
    <row r="10" spans="1:14" hidden="1">
      <c r="A10" s="1" t="s">
        <v>15</v>
      </c>
      <c r="B10" s="1">
        <v>1.994</v>
      </c>
      <c r="C10" s="1">
        <v>3.0739999999999998</v>
      </c>
      <c r="D10" s="1">
        <v>4.3899999999999997</v>
      </c>
    </row>
    <row r="11" spans="1:14" hidden="1">
      <c r="A11" s="1" t="s">
        <v>16</v>
      </c>
      <c r="B11" s="1">
        <v>1.75</v>
      </c>
      <c r="C11" s="1">
        <v>2.5830000000000002</v>
      </c>
      <c r="D11" s="1">
        <v>3.53</v>
      </c>
    </row>
    <row r="12" spans="1:14" hidden="1">
      <c r="A12" s="1" t="s">
        <v>17</v>
      </c>
      <c r="B12" s="1">
        <v>1.5589999999999999</v>
      </c>
      <c r="C12" s="1">
        <v>2.2280000000000002</v>
      </c>
      <c r="D12" s="1">
        <v>2.95</v>
      </c>
    </row>
    <row r="13" spans="1:14" ht="0.75" customHeight="1"/>
    <row r="14" spans="1:14" s="9" customFormat="1" ht="14.25">
      <c r="A14" s="8" t="s">
        <v>2</v>
      </c>
      <c r="B14" s="73" t="s">
        <v>32</v>
      </c>
      <c r="C14" s="74"/>
      <c r="D14" s="75"/>
      <c r="E14" s="78" t="s">
        <v>31</v>
      </c>
      <c r="F14" s="79"/>
    </row>
    <row r="15" spans="1:14" s="9" customFormat="1">
      <c r="A15" s="10" t="s">
        <v>0</v>
      </c>
      <c r="B15" s="63" t="s">
        <v>33</v>
      </c>
      <c r="C15" s="64"/>
      <c r="D15" s="65"/>
      <c r="E15" s="80" t="s">
        <v>7</v>
      </c>
      <c r="F15" s="81"/>
    </row>
    <row r="16" spans="1:14" s="9" customFormat="1" ht="15">
      <c r="A16" s="11" t="s">
        <v>10</v>
      </c>
      <c r="B16" s="13">
        <v>225</v>
      </c>
      <c r="C16" s="13">
        <v>150</v>
      </c>
      <c r="D16" s="14">
        <v>75</v>
      </c>
      <c r="E16" s="82" t="s">
        <v>11</v>
      </c>
      <c r="F16" s="83"/>
    </row>
    <row r="17" spans="1:15" ht="13.7" customHeight="1">
      <c r="A17" s="15">
        <v>15</v>
      </c>
      <c r="B17" s="17">
        <f t="shared" ref="B17:D21" si="0">B$10*(($E$7-$E$8)/(LN(($E$7-$A17)/($E$8-$A17))))</f>
        <v>32.401470621468064</v>
      </c>
      <c r="C17" s="17">
        <f t="shared" si="0"/>
        <v>49.950913084449759</v>
      </c>
      <c r="D17" s="18">
        <f t="shared" si="0"/>
        <v>71.335233715268188</v>
      </c>
      <c r="E17" s="76" t="s">
        <v>4</v>
      </c>
      <c r="F17" s="77" t="s">
        <v>28</v>
      </c>
      <c r="O17" s="1">
        <f>6.5*(35-A17)</f>
        <v>130</v>
      </c>
    </row>
    <row r="18" spans="1:15" ht="13.7" customHeight="1">
      <c r="A18" s="19">
        <v>18</v>
      </c>
      <c r="B18" s="21">
        <f t="shared" si="0"/>
        <v>26.304668045962426</v>
      </c>
      <c r="C18" s="21">
        <f t="shared" si="0"/>
        <v>40.551930578379384</v>
      </c>
      <c r="D18" s="22">
        <f t="shared" si="0"/>
        <v>57.912483812324488</v>
      </c>
      <c r="E18" s="68"/>
      <c r="F18" s="71"/>
      <c r="O18" s="1">
        <f>6.5*(35-A18)</f>
        <v>110.5</v>
      </c>
    </row>
    <row r="19" spans="1:15" ht="13.7" customHeight="1">
      <c r="A19" s="19">
        <v>20</v>
      </c>
      <c r="B19" s="21">
        <f t="shared" si="0"/>
        <v>22.204593892845747</v>
      </c>
      <c r="C19" s="21">
        <f t="shared" si="0"/>
        <v>34.231154276132308</v>
      </c>
      <c r="D19" s="22">
        <f t="shared" si="0"/>
        <v>48.885740817248156</v>
      </c>
      <c r="E19" s="68"/>
      <c r="F19" s="71"/>
      <c r="O19" s="1">
        <f>6.5*(35-A19)</f>
        <v>97.5</v>
      </c>
    </row>
    <row r="20" spans="1:15" ht="13.7" customHeight="1">
      <c r="A20" s="19">
        <v>22</v>
      </c>
      <c r="B20" s="21">
        <f t="shared" si="0"/>
        <v>18.052486475075415</v>
      </c>
      <c r="C20" s="21">
        <f t="shared" si="0"/>
        <v>27.830162198787271</v>
      </c>
      <c r="D20" s="22">
        <f t="shared" si="0"/>
        <v>39.744441136199129</v>
      </c>
      <c r="E20" s="68"/>
      <c r="F20" s="71"/>
      <c r="O20" s="1">
        <f>6.5*(35-A20)</f>
        <v>84.5</v>
      </c>
    </row>
    <row r="21" spans="1:15" ht="13.7" customHeight="1">
      <c r="A21" s="23">
        <v>24</v>
      </c>
      <c r="B21" s="25">
        <f t="shared" si="0"/>
        <v>13.797931416293851</v>
      </c>
      <c r="C21" s="25">
        <f t="shared" si="0"/>
        <v>21.271234289712787</v>
      </c>
      <c r="D21" s="26">
        <f t="shared" si="0"/>
        <v>30.377592235471418</v>
      </c>
      <c r="E21" s="69"/>
      <c r="F21" s="72"/>
      <c r="O21" s="1">
        <f>6.5*(35-A21)</f>
        <v>71.5</v>
      </c>
    </row>
    <row r="22" spans="1:15" ht="13.7" customHeight="1">
      <c r="A22" s="27">
        <v>15</v>
      </c>
      <c r="B22" s="17">
        <f t="shared" ref="B22:D26" si="1">B$11*(($E$7-$E$8)/(LN(($E$7-$A22)/($E$8-$A22))))</f>
        <v>28.43659658353516</v>
      </c>
      <c r="C22" s="17">
        <f t="shared" si="1"/>
        <v>41.972416557297898</v>
      </c>
      <c r="D22" s="18">
        <f t="shared" si="1"/>
        <v>57.360677679930916</v>
      </c>
      <c r="E22" s="76" t="s">
        <v>12</v>
      </c>
      <c r="F22" s="77" t="s">
        <v>29</v>
      </c>
    </row>
    <row r="23" spans="1:15" ht="13.7" customHeight="1">
      <c r="A23" s="19">
        <v>18</v>
      </c>
      <c r="B23" s="21">
        <f t="shared" si="1"/>
        <v>23.085842066416369</v>
      </c>
      <c r="C23" s="21">
        <f t="shared" si="1"/>
        <v>34.074702890030565</v>
      </c>
      <c r="D23" s="22">
        <f t="shared" si="1"/>
        <v>46.567441425399878</v>
      </c>
      <c r="E23" s="68"/>
      <c r="F23" s="71"/>
    </row>
    <row r="24" spans="1:15" ht="13.7" customHeight="1">
      <c r="A24" s="19">
        <v>20</v>
      </c>
      <c r="B24" s="21">
        <f t="shared" si="1"/>
        <v>19.487482102547673</v>
      </c>
      <c r="C24" s="21">
        <f t="shared" si="1"/>
        <v>28.763523583360364</v>
      </c>
      <c r="D24" s="22">
        <f t="shared" si="1"/>
        <v>39.309035326853298</v>
      </c>
      <c r="E24" s="68"/>
      <c r="F24" s="71"/>
    </row>
    <row r="25" spans="1:15" ht="13.7" customHeight="1">
      <c r="A25" s="19">
        <v>22</v>
      </c>
      <c r="B25" s="21">
        <f t="shared" si="1"/>
        <v>15.843456033792364</v>
      </c>
      <c r="C25" s="21">
        <f t="shared" si="1"/>
        <v>23.38494110587753</v>
      </c>
      <c r="D25" s="22">
        <f t="shared" si="1"/>
        <v>31.958514171021168</v>
      </c>
      <c r="E25" s="68"/>
      <c r="F25" s="71"/>
    </row>
    <row r="26" spans="1:15" ht="13.7" customHeight="1">
      <c r="A26" s="28">
        <v>24</v>
      </c>
      <c r="B26" s="25">
        <f t="shared" si="1"/>
        <v>12.109518544891795</v>
      </c>
      <c r="C26" s="25">
        <f t="shared" si="1"/>
        <v>17.873649372260292</v>
      </c>
      <c r="D26" s="26">
        <f t="shared" si="1"/>
        <v>24.426628836267451</v>
      </c>
      <c r="E26" s="69"/>
      <c r="F26" s="72"/>
    </row>
    <row r="27" spans="1:15" ht="13.7" customHeight="1">
      <c r="A27" s="15">
        <v>15</v>
      </c>
      <c r="B27" s="17">
        <f t="shared" ref="B27:D31" si="2">B$12*(($E$7-$E$8)/(LN(($E$7-$A27)/($E$8-$A27))))</f>
        <v>25.33294518498932</v>
      </c>
      <c r="C27" s="17">
        <f t="shared" si="2"/>
        <v>36.203849821780764</v>
      </c>
      <c r="D27" s="18">
        <f t="shared" si="2"/>
        <v>47.935977097959274</v>
      </c>
      <c r="E27" s="76" t="s">
        <v>13</v>
      </c>
      <c r="F27" s="77" t="s">
        <v>30</v>
      </c>
    </row>
    <row r="28" spans="1:15" ht="13.7" customHeight="1">
      <c r="A28" s="19">
        <v>18</v>
      </c>
      <c r="B28" s="21">
        <f t="shared" si="2"/>
        <v>20.566187303738925</v>
      </c>
      <c r="C28" s="21">
        <f t="shared" si="2"/>
        <v>29.391574927986102</v>
      </c>
      <c r="D28" s="22">
        <f t="shared" si="2"/>
        <v>38.916133769101883</v>
      </c>
      <c r="E28" s="68"/>
      <c r="F28" s="71"/>
    </row>
    <row r="29" spans="1:15" ht="13.7" customHeight="1">
      <c r="A29" s="19">
        <v>20</v>
      </c>
      <c r="B29" s="21">
        <f t="shared" si="2"/>
        <v>17.360562627355325</v>
      </c>
      <c r="C29" s="21">
        <f t="shared" si="2"/>
        <v>24.810348642557837</v>
      </c>
      <c r="D29" s="22">
        <f t="shared" si="2"/>
        <v>32.850326972866078</v>
      </c>
      <c r="E29" s="68"/>
      <c r="F29" s="71"/>
    </row>
    <row r="30" spans="1:15" ht="13.7" customHeight="1">
      <c r="A30" s="19">
        <v>22</v>
      </c>
      <c r="B30" s="21">
        <f t="shared" si="2"/>
        <v>14.114255975247026</v>
      </c>
      <c r="C30" s="21">
        <f t="shared" si="2"/>
        <v>20.170982881879652</v>
      </c>
      <c r="D30" s="22">
        <f t="shared" si="2"/>
        <v>26.707540171249988</v>
      </c>
      <c r="E30" s="68"/>
      <c r="F30" s="71"/>
    </row>
    <row r="31" spans="1:15" ht="13.7" customHeight="1">
      <c r="A31" s="23">
        <v>24</v>
      </c>
      <c r="B31" s="25">
        <f t="shared" si="2"/>
        <v>10.78785109227789</v>
      </c>
      <c r="C31" s="25">
        <f t="shared" si="2"/>
        <v>15.417147038867956</v>
      </c>
      <c r="D31" s="26">
        <f t="shared" si="2"/>
        <v>20.413188404246171</v>
      </c>
      <c r="E31" s="69"/>
      <c r="F31" s="72"/>
    </row>
    <row r="32" spans="1:15" ht="5.25" customHeight="1"/>
    <row r="33" spans="1:13">
      <c r="A33" s="84" t="s">
        <v>38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</row>
    <row r="34" spans="1:13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</row>
    <row r="35" spans="1:13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</row>
    <row r="36" spans="1:13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</row>
    <row r="37" spans="1:13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</row>
    <row r="38" spans="1:13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</row>
  </sheetData>
  <sheetProtection algorithmName="SHA-512" hashValue="iIYGV+ygOna12tHfgP4e0M7MzSCagh2BIr1Xn4AGPvcprfamDStil+8NLvde0pQbxplLqlme9cp+Ml9t8C+8oA==" saltValue="MhE5dT8TkDzQAEotkxlX7g==" spinCount="100000" sheet="1" formatCells="0" formatColumns="0" formatRows="0" insertColumns="0" insertRows="0" insertHyperlinks="0" deleteColumns="0" deleteRows="0" sort="0" autoFilter="0" pivotTables="0"/>
  <mergeCells count="14">
    <mergeCell ref="E17:E21"/>
    <mergeCell ref="F17:F21"/>
    <mergeCell ref="A33:M36"/>
    <mergeCell ref="E22:E26"/>
    <mergeCell ref="F22:F26"/>
    <mergeCell ref="E27:E31"/>
    <mergeCell ref="F27:F31"/>
    <mergeCell ref="E14:F14"/>
    <mergeCell ref="E15:F15"/>
    <mergeCell ref="E16:F16"/>
    <mergeCell ref="A7:D7"/>
    <mergeCell ref="A8:D8"/>
    <mergeCell ref="B14:D14"/>
    <mergeCell ref="B15:D15"/>
  </mergeCells>
  <phoneticPr fontId="0" type="noConversion"/>
  <conditionalFormatting sqref="E8">
    <cfRule type="cellIs" dxfId="6" priority="6" stopIfTrue="1" operator="greaterThanOrEqual">
      <formula>$E$7</formula>
    </cfRule>
  </conditionalFormatting>
  <conditionalFormatting sqref="E7">
    <cfRule type="cellIs" dxfId="5" priority="7" stopIfTrue="1" operator="greaterThanOrEqual">
      <formula>60</formula>
    </cfRule>
  </conditionalFormatting>
  <conditionalFormatting sqref="B17:D17 B22:D22 B27:D27">
    <cfRule type="cellIs" dxfId="4" priority="5" stopIfTrue="1" operator="greaterThan">
      <formula>$O$17</formula>
    </cfRule>
  </conditionalFormatting>
  <conditionalFormatting sqref="B18:D18 B23:D23 B28:D28">
    <cfRule type="cellIs" dxfId="3" priority="4" stopIfTrue="1" operator="greaterThan">
      <formula>$O$18</formula>
    </cfRule>
  </conditionalFormatting>
  <conditionalFormatting sqref="B19:D19 B24:D24 B29:D29">
    <cfRule type="cellIs" dxfId="2" priority="3" stopIfTrue="1" operator="greaterThan">
      <formula>$O$19</formula>
    </cfRule>
  </conditionalFormatting>
  <conditionalFormatting sqref="B20:D20 B25:D25 B30:D30">
    <cfRule type="cellIs" dxfId="1" priority="2" stopIfTrue="1" operator="greaterThan">
      <formula>$O$20</formula>
    </cfRule>
  </conditionalFormatting>
  <conditionalFormatting sqref="B21:D21 B26:D26 B31:D31">
    <cfRule type="cellIs" dxfId="0" priority="1" stopIfTrue="1" operator="greaterThan">
      <formula>$O$21</formula>
    </cfRule>
  </conditionalFormatting>
  <printOptions horizontalCentered="1"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&amp;L&amp;8Rettig Germany GmbH
Postfach 1325
38688 Goslar&amp;C&amp;8Tel.: 05324/808-0
Fax : 05324/808-999
E-Mail: info@purmo.de&amp;R&amp;8&amp;D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P44"/>
  <sheetViews>
    <sheetView showGridLines="0" zoomScaleNormal="100" workbookViewId="0">
      <selection activeCell="M17" sqref="M17"/>
    </sheetView>
  </sheetViews>
  <sheetFormatPr baseColWidth="10" defaultColWidth="11.28515625" defaultRowHeight="12.75"/>
  <cols>
    <col min="1" max="1" width="7.28515625" style="1" customWidth="1"/>
    <col min="2" max="2" width="11" style="1" customWidth="1"/>
    <col min="3" max="8" width="5.7109375" style="1" customWidth="1"/>
    <col min="9" max="9" width="4.85546875" style="1" customWidth="1"/>
    <col min="10" max="10" width="4.28515625" style="1" customWidth="1"/>
    <col min="11" max="11" width="5.7109375" style="1" customWidth="1"/>
    <col min="12" max="13" width="4.7109375" style="1" customWidth="1"/>
    <col min="14" max="14" width="11.28515625" style="1"/>
    <col min="15" max="16" width="0" style="1" hidden="1" customWidth="1"/>
    <col min="17" max="16384" width="11.28515625" style="1"/>
  </cols>
  <sheetData>
    <row r="2" spans="1:14" ht="45.6" customHeight="1"/>
    <row r="3" spans="1:14" ht="3.2" customHeight="1"/>
    <row r="4" spans="1:14" ht="15.75">
      <c r="A4" s="2" t="s">
        <v>20</v>
      </c>
    </row>
    <row r="5" spans="1:14" ht="15.75">
      <c r="A5" s="2" t="s">
        <v>47</v>
      </c>
    </row>
    <row r="6" spans="1:14" ht="15" customHeight="1">
      <c r="A6" s="2"/>
      <c r="E6" s="3" t="s">
        <v>25</v>
      </c>
    </row>
    <row r="7" spans="1:14" ht="14.25">
      <c r="A7" s="66" t="s">
        <v>8</v>
      </c>
      <c r="B7" s="66"/>
      <c r="C7" s="66"/>
      <c r="D7" s="66"/>
      <c r="E7" s="30">
        <v>35</v>
      </c>
      <c r="F7" s="4" t="s">
        <v>1</v>
      </c>
      <c r="G7" s="5" t="str">
        <f>IF(E7&gt;=60,"Vorlauftemperatur zu hoch!!!"," ")</f>
        <v xml:space="preserve"> </v>
      </c>
    </row>
    <row r="8" spans="1:14" ht="14.25">
      <c r="A8" s="66" t="s">
        <v>9</v>
      </c>
      <c r="B8" s="66"/>
      <c r="C8" s="66"/>
      <c r="D8" s="66"/>
      <c r="E8" s="30">
        <v>28</v>
      </c>
      <c r="F8" s="4" t="s">
        <v>1</v>
      </c>
      <c r="G8" s="5" t="str">
        <f>IF(E8&gt;=E7,"Rücklauftemperatur zu hoch!!!"," ")</f>
        <v xml:space="preserve"> </v>
      </c>
      <c r="H8" s="6"/>
      <c r="I8" s="6"/>
      <c r="J8" s="6"/>
      <c r="K8" s="6"/>
      <c r="L8" s="6"/>
      <c r="M8" s="6"/>
      <c r="N8" s="6"/>
    </row>
    <row r="9" spans="1:14">
      <c r="A9" s="4"/>
      <c r="E9" s="4"/>
      <c r="G9" s="7" t="str">
        <f>IF((E7-E8)&lt;=3,"Bitte eine Spreizung &gt; 3 K wählen!!"," ")</f>
        <v xml:space="preserve"> </v>
      </c>
    </row>
    <row r="10" spans="1:14" hidden="1">
      <c r="B10" s="1" t="s">
        <v>15</v>
      </c>
      <c r="C10" s="1">
        <v>3.51</v>
      </c>
      <c r="D10" s="1">
        <v>4.0419999999999998</v>
      </c>
      <c r="E10" s="1">
        <v>4.673</v>
      </c>
      <c r="F10" s="1">
        <v>5.4139999999999997</v>
      </c>
      <c r="G10" s="1">
        <v>6.3129999999999997</v>
      </c>
      <c r="H10" s="1">
        <v>7.4139999999999997</v>
      </c>
    </row>
    <row r="11" spans="1:14" hidden="1">
      <c r="B11" s="1" t="s">
        <v>16</v>
      </c>
      <c r="C11" s="1">
        <v>2.843</v>
      </c>
      <c r="D11" s="1">
        <v>3.2040000000000002</v>
      </c>
      <c r="E11" s="1">
        <v>3.621</v>
      </c>
      <c r="F11" s="1">
        <v>4.0970000000000004</v>
      </c>
      <c r="G11" s="1">
        <v>4.6550000000000002</v>
      </c>
      <c r="H11" s="1">
        <v>5.3120000000000003</v>
      </c>
    </row>
    <row r="12" spans="1:14" hidden="1">
      <c r="B12" s="1" t="s">
        <v>17</v>
      </c>
      <c r="C12" s="1">
        <v>2.4359999999999999</v>
      </c>
      <c r="D12" s="1">
        <v>2.6960000000000002</v>
      </c>
      <c r="E12" s="1">
        <v>2.9910000000000001</v>
      </c>
      <c r="F12" s="1">
        <v>3.323</v>
      </c>
      <c r="G12" s="1">
        <v>3.698</v>
      </c>
      <c r="H12" s="1">
        <v>4.1319999999999997</v>
      </c>
    </row>
    <row r="13" spans="1:14" hidden="1">
      <c r="B13" s="1" t="s">
        <v>18</v>
      </c>
      <c r="C13" s="1">
        <v>2.1349999999999998</v>
      </c>
      <c r="D13" s="1">
        <v>2.3330000000000002</v>
      </c>
      <c r="E13" s="1">
        <v>2.556</v>
      </c>
      <c r="F13" s="1">
        <v>2.802</v>
      </c>
      <c r="G13" s="1">
        <v>3.0750000000000002</v>
      </c>
      <c r="H13" s="1">
        <v>3.38</v>
      </c>
    </row>
    <row r="14" spans="1:14" ht="0.75" customHeight="1"/>
    <row r="15" spans="1:14" s="9" customFormat="1" ht="14.25">
      <c r="B15" s="8" t="s">
        <v>2</v>
      </c>
      <c r="C15" s="73" t="s">
        <v>19</v>
      </c>
      <c r="D15" s="74"/>
      <c r="E15" s="74"/>
      <c r="F15" s="74"/>
      <c r="G15" s="74"/>
      <c r="H15" s="75"/>
      <c r="I15" s="78" t="s">
        <v>6</v>
      </c>
      <c r="J15" s="79"/>
    </row>
    <row r="16" spans="1:14" s="9" customFormat="1">
      <c r="B16" s="10" t="s">
        <v>0</v>
      </c>
      <c r="C16" s="85" t="s">
        <v>3</v>
      </c>
      <c r="D16" s="86"/>
      <c r="E16" s="86"/>
      <c r="F16" s="86"/>
      <c r="G16" s="86"/>
      <c r="H16" s="87"/>
      <c r="I16" s="80" t="s">
        <v>7</v>
      </c>
      <c r="J16" s="81"/>
    </row>
    <row r="17" spans="2:16" s="9" customFormat="1" ht="15">
      <c r="B17" s="40" t="s">
        <v>10</v>
      </c>
      <c r="C17" s="41">
        <v>300</v>
      </c>
      <c r="D17" s="42">
        <v>250</v>
      </c>
      <c r="E17" s="42">
        <v>200</v>
      </c>
      <c r="F17" s="42">
        <v>150</v>
      </c>
      <c r="G17" s="42">
        <v>100</v>
      </c>
      <c r="H17" s="43">
        <v>50</v>
      </c>
      <c r="I17" s="80" t="s">
        <v>11</v>
      </c>
      <c r="J17" s="81"/>
    </row>
    <row r="18" spans="2:16">
      <c r="B18" s="15">
        <v>15</v>
      </c>
      <c r="C18" s="16">
        <f t="shared" ref="C18:H22" si="0">C$10*(($E$7-$E$8)/(LN(($E$7-$B18)/($E$8-$B18))))</f>
        <v>57.035688004690513</v>
      </c>
      <c r="D18" s="17">
        <f t="shared" si="0"/>
        <v>65.680413366085205</v>
      </c>
      <c r="E18" s="17">
        <f t="shared" si="0"/>
        <v>75.933837619919885</v>
      </c>
      <c r="F18" s="17">
        <f t="shared" si="0"/>
        <v>87.974705087576766</v>
      </c>
      <c r="G18" s="17">
        <f t="shared" si="0"/>
        <v>102.58299098963283</v>
      </c>
      <c r="H18" s="18">
        <f t="shared" si="0"/>
        <v>120.47367261161695</v>
      </c>
      <c r="I18" s="76" t="s">
        <v>4</v>
      </c>
      <c r="J18" s="77" t="s">
        <v>5</v>
      </c>
      <c r="O18" s="1">
        <f>11*(29-B18)</f>
        <v>154</v>
      </c>
      <c r="P18" s="1">
        <f>11*(35-B18)</f>
        <v>220</v>
      </c>
    </row>
    <row r="19" spans="2:16">
      <c r="B19" s="19">
        <v>18</v>
      </c>
      <c r="C19" s="20">
        <f t="shared" si="0"/>
        <v>46.303603230355115</v>
      </c>
      <c r="D19" s="21">
        <f t="shared" si="0"/>
        <v>53.321699218545696</v>
      </c>
      <c r="E19" s="21">
        <f t="shared" si="0"/>
        <v>61.64579427220783</v>
      </c>
      <c r="F19" s="21">
        <f t="shared" si="0"/>
        <v>71.420999398616132</v>
      </c>
      <c r="G19" s="21">
        <f t="shared" si="0"/>
        <v>83.280526265878024</v>
      </c>
      <c r="H19" s="22">
        <f t="shared" si="0"/>
        <v>97.804818903091984</v>
      </c>
      <c r="I19" s="68"/>
      <c r="J19" s="71"/>
      <c r="O19" s="1">
        <f>11*(29-B19)</f>
        <v>121</v>
      </c>
      <c r="P19" s="1">
        <f>11*(35-B19)</f>
        <v>187</v>
      </c>
    </row>
    <row r="20" spans="2:16">
      <c r="B20" s="19">
        <v>20</v>
      </c>
      <c r="C20" s="20">
        <f t="shared" si="0"/>
        <v>39.086321245681326</v>
      </c>
      <c r="D20" s="21">
        <f t="shared" si="0"/>
        <v>45.010515804855821</v>
      </c>
      <c r="E20" s="21">
        <f t="shared" si="0"/>
        <v>52.037145065831581</v>
      </c>
      <c r="F20" s="21">
        <f t="shared" si="0"/>
        <v>60.288701773253194</v>
      </c>
      <c r="G20" s="21">
        <f t="shared" si="0"/>
        <v>70.299699721933393</v>
      </c>
      <c r="H20" s="22">
        <f t="shared" si="0"/>
        <v>82.560109890450533</v>
      </c>
      <c r="I20" s="68"/>
      <c r="J20" s="71"/>
      <c r="O20" s="1">
        <f>11*(29-B20)</f>
        <v>99</v>
      </c>
      <c r="P20" s="1">
        <f>11*(35-B20)</f>
        <v>165</v>
      </c>
    </row>
    <row r="21" spans="2:16">
      <c r="B21" s="19">
        <v>22</v>
      </c>
      <c r="C21" s="20">
        <f t="shared" si="0"/>
        <v>31.777446102063539</v>
      </c>
      <c r="D21" s="21">
        <f t="shared" si="0"/>
        <v>36.59385673633642</v>
      </c>
      <c r="E21" s="21">
        <f t="shared" si="0"/>
        <v>42.306554311949554</v>
      </c>
      <c r="F21" s="21">
        <f t="shared" si="0"/>
        <v>49.015126266829633</v>
      </c>
      <c r="G21" s="21">
        <f t="shared" si="0"/>
        <v>57.154135966474968</v>
      </c>
      <c r="H21" s="22">
        <f t="shared" si="0"/>
        <v>67.121933162592327</v>
      </c>
      <c r="I21" s="68"/>
      <c r="J21" s="71"/>
      <c r="O21" s="1">
        <f>11*(29-B21)</f>
        <v>77</v>
      </c>
      <c r="P21" s="1">
        <f>11*(35-B21)</f>
        <v>143</v>
      </c>
    </row>
    <row r="22" spans="2:16">
      <c r="B22" s="23">
        <v>24</v>
      </c>
      <c r="C22" s="24">
        <f t="shared" si="0"/>
        <v>24.288234338611545</v>
      </c>
      <c r="D22" s="25">
        <f t="shared" si="0"/>
        <v>27.96952797625865</v>
      </c>
      <c r="E22" s="25">
        <f t="shared" si="0"/>
        <v>32.335874377302495</v>
      </c>
      <c r="F22" s="25">
        <f t="shared" si="0"/>
        <v>37.463390515453817</v>
      </c>
      <c r="G22" s="25">
        <f t="shared" si="0"/>
        <v>43.6842231850868</v>
      </c>
      <c r="H22" s="26">
        <f t="shared" si="0"/>
        <v>51.302840281044439</v>
      </c>
      <c r="I22" s="69"/>
      <c r="J22" s="72"/>
      <c r="O22" s="1">
        <f>11*(29-B22)</f>
        <v>55</v>
      </c>
      <c r="P22" s="1">
        <f>11*(35-B22)</f>
        <v>121</v>
      </c>
    </row>
    <row r="23" spans="2:16">
      <c r="B23" s="15">
        <v>15</v>
      </c>
      <c r="C23" s="16">
        <f>C$11*(($E$7-$E$8)/(LN(($E$7-$B23)/($E$8-$B23))))</f>
        <v>46.197282335423118</v>
      </c>
      <c r="D23" s="17">
        <f t="shared" ref="D23:H27" si="1">D$11*(($E$7-$E$8)/(LN(($E$7-$B23)/($E$8-$B23))))</f>
        <v>52.063345973512376</v>
      </c>
      <c r="E23" s="17">
        <f t="shared" si="1"/>
        <v>58.839380702274752</v>
      </c>
      <c r="F23" s="17">
        <f t="shared" si="1"/>
        <v>66.574134972996319</v>
      </c>
      <c r="G23" s="17">
        <f t="shared" si="1"/>
        <v>75.641346912203531</v>
      </c>
      <c r="H23" s="18">
        <f t="shared" si="1"/>
        <v>86.317257743850732</v>
      </c>
      <c r="I23" s="76" t="s">
        <v>12</v>
      </c>
      <c r="J23" s="77" t="s">
        <v>22</v>
      </c>
    </row>
    <row r="24" spans="2:16">
      <c r="B24" s="19">
        <v>18</v>
      </c>
      <c r="C24" s="20">
        <f>C$11*(($E$7-$E$8)/(LN(($E$7-$B24)/($E$8-$B24))))</f>
        <v>37.504599425612426</v>
      </c>
      <c r="D24" s="21">
        <f t="shared" si="1"/>
        <v>42.266878846170314</v>
      </c>
      <c r="E24" s="21">
        <f t="shared" si="1"/>
        <v>47.767905212853528</v>
      </c>
      <c r="F24" s="21">
        <f t="shared" si="1"/>
        <v>54.047254254918791</v>
      </c>
      <c r="G24" s="21">
        <f t="shared" si="1"/>
        <v>61.408339896667549</v>
      </c>
      <c r="H24" s="22">
        <f t="shared" si="1"/>
        <v>70.075424603887868</v>
      </c>
      <c r="I24" s="68"/>
      <c r="J24" s="71"/>
    </row>
    <row r="25" spans="2:16">
      <c r="B25" s="19">
        <v>20</v>
      </c>
      <c r="C25" s="20">
        <f>C$11*(($E$7-$E$8)/(LN(($E$7-$B25)/($E$8-$B25))))</f>
        <v>31.658806638596015</v>
      </c>
      <c r="D25" s="21">
        <f t="shared" si="1"/>
        <v>35.678795803750141</v>
      </c>
      <c r="E25" s="21">
        <f t="shared" si="1"/>
        <v>40.322384396185782</v>
      </c>
      <c r="F25" s="21">
        <f t="shared" si="1"/>
        <v>45.622979528078751</v>
      </c>
      <c r="G25" s="21">
        <f t="shared" si="1"/>
        <v>51.836702392776807</v>
      </c>
      <c r="H25" s="22">
        <f t="shared" si="1"/>
        <v>59.152859959276135</v>
      </c>
      <c r="I25" s="68"/>
      <c r="J25" s="71"/>
    </row>
    <row r="26" spans="2:16">
      <c r="B26" s="19">
        <v>22</v>
      </c>
      <c r="C26" s="20">
        <f>C$11*(($E$7-$E$8)/(LN(($E$7-$B26)/($E$8-$B26))))</f>
        <v>25.738826002326679</v>
      </c>
      <c r="D26" s="21">
        <f t="shared" si="1"/>
        <v>29.00710464701185</v>
      </c>
      <c r="E26" s="21">
        <f t="shared" si="1"/>
        <v>32.782373884778373</v>
      </c>
      <c r="F26" s="21">
        <f t="shared" si="1"/>
        <v>37.091793925969895</v>
      </c>
      <c r="G26" s="21">
        <f t="shared" si="1"/>
        <v>42.143593049887691</v>
      </c>
      <c r="H26" s="22">
        <f t="shared" si="1"/>
        <v>48.091679115145737</v>
      </c>
      <c r="I26" s="68"/>
      <c r="J26" s="71"/>
    </row>
    <row r="27" spans="2:16">
      <c r="B27" s="23">
        <v>24</v>
      </c>
      <c r="C27" s="24">
        <f>C$11*(($E$7-$E$8)/(LN(($E$7-$B27)/($E$8-$B27))))</f>
        <v>19.67277784178707</v>
      </c>
      <c r="D27" s="25">
        <f t="shared" si="1"/>
        <v>22.170798524476179</v>
      </c>
      <c r="E27" s="25">
        <f t="shared" si="1"/>
        <v>25.056323800601824</v>
      </c>
      <c r="F27" s="25">
        <f t="shared" si="1"/>
        <v>28.350112844812397</v>
      </c>
      <c r="G27" s="25">
        <f t="shared" si="1"/>
        <v>32.211319329412177</v>
      </c>
      <c r="H27" s="26">
        <f t="shared" si="1"/>
        <v>36.757578577408701</v>
      </c>
      <c r="I27" s="69"/>
      <c r="J27" s="72"/>
    </row>
    <row r="28" spans="2:16">
      <c r="B28" s="15">
        <v>15</v>
      </c>
      <c r="C28" s="16">
        <f>C$12*(($E$7-$E$8)/(LN(($E$7-$B28)/($E$8-$B28))))</f>
        <v>39.583742444280944</v>
      </c>
      <c r="D28" s="17">
        <f t="shared" ref="D28:H32" si="2">D$12*(($E$7-$E$8)/(LN(($E$7-$B28)/($E$8-$B28))))</f>
        <v>43.808608222406171</v>
      </c>
      <c r="E28" s="17">
        <f t="shared" si="2"/>
        <v>48.602205932202097</v>
      </c>
      <c r="F28" s="17">
        <f t="shared" si="2"/>
        <v>53.997034541192761</v>
      </c>
      <c r="G28" s="17">
        <f t="shared" si="2"/>
        <v>60.090590951950297</v>
      </c>
      <c r="H28" s="18">
        <f t="shared" si="2"/>
        <v>67.142866904667017</v>
      </c>
      <c r="I28" s="76" t="s">
        <v>13</v>
      </c>
      <c r="J28" s="77" t="s">
        <v>23</v>
      </c>
    </row>
    <row r="29" spans="2:16">
      <c r="B29" s="19">
        <v>18</v>
      </c>
      <c r="C29" s="20">
        <f>C$12*(($E$7-$E$8)/(LN(($E$7-$B29)/($E$8-$B29))))</f>
        <v>32.135492156451591</v>
      </c>
      <c r="D29" s="21">
        <f t="shared" si="2"/>
        <v>35.565388692033451</v>
      </c>
      <c r="E29" s="21">
        <f t="shared" si="2"/>
        <v>39.457002068943638</v>
      </c>
      <c r="F29" s="21">
        <f t="shared" si="2"/>
        <v>43.83671610668663</v>
      </c>
      <c r="G29" s="21">
        <f t="shared" si="2"/>
        <v>48.783682263775852</v>
      </c>
      <c r="H29" s="22">
        <f t="shared" si="2"/>
        <v>54.508971096247109</v>
      </c>
      <c r="I29" s="68"/>
      <c r="J29" s="71"/>
    </row>
    <row r="30" spans="2:16">
      <c r="B30" s="19">
        <v>20</v>
      </c>
      <c r="C30" s="20">
        <f>C$12*(($E$7-$E$8)/(LN(($E$7-$B30)/($E$8-$B30))))</f>
        <v>27.126575086746357</v>
      </c>
      <c r="D30" s="21">
        <f t="shared" si="2"/>
        <v>30.021858141982015</v>
      </c>
      <c r="E30" s="21">
        <f t="shared" si="2"/>
        <v>33.306890839268618</v>
      </c>
      <c r="F30" s="21">
        <f t="shared" si="2"/>
        <v>37.003944586723378</v>
      </c>
      <c r="G30" s="21">
        <f t="shared" si="2"/>
        <v>41.179833608697876</v>
      </c>
      <c r="H30" s="22">
        <f t="shared" si="2"/>
        <v>46.012729170129695</v>
      </c>
      <c r="I30" s="68"/>
      <c r="J30" s="71"/>
    </row>
    <row r="31" spans="2:16">
      <c r="B31" s="19">
        <v>22</v>
      </c>
      <c r="C31" s="20">
        <f>C$12*(($E$7-$E$8)/(LN(($E$7-$B31)/($E$8-$B31))))</f>
        <v>22.054090799038971</v>
      </c>
      <c r="D31" s="21">
        <f t="shared" si="2"/>
        <v>24.407975695488123</v>
      </c>
      <c r="E31" s="21">
        <f t="shared" si="2"/>
        <v>27.078729712613121</v>
      </c>
      <c r="F31" s="21">
        <f t="shared" si="2"/>
        <v>30.084459657309729</v>
      </c>
      <c r="G31" s="21">
        <f t="shared" si="2"/>
        <v>33.479485950265236</v>
      </c>
      <c r="H31" s="22">
        <f t="shared" si="2"/>
        <v>37.408663046645742</v>
      </c>
      <c r="I31" s="68"/>
      <c r="J31" s="71"/>
    </row>
    <row r="32" spans="2:16">
      <c r="B32" s="23">
        <v>24</v>
      </c>
      <c r="C32" s="24">
        <f>C$12*(($E$7-$E$8)/(LN(($E$7-$B32)/($E$8-$B32))))</f>
        <v>16.85644981448938</v>
      </c>
      <c r="D32" s="25">
        <f t="shared" si="2"/>
        <v>18.655578284016162</v>
      </c>
      <c r="E32" s="25">
        <f t="shared" si="2"/>
        <v>20.696897124440778</v>
      </c>
      <c r="F32" s="25">
        <f t="shared" si="2"/>
        <v>22.994245785528822</v>
      </c>
      <c r="G32" s="25">
        <f t="shared" si="2"/>
        <v>25.589142616577064</v>
      </c>
      <c r="H32" s="26">
        <f t="shared" si="2"/>
        <v>28.592303215710228</v>
      </c>
      <c r="I32" s="69"/>
      <c r="J32" s="72"/>
    </row>
    <row r="33" spans="1:13">
      <c r="B33" s="15">
        <v>15</v>
      </c>
      <c r="C33" s="16">
        <f>C$13*(($E$7-$E$8)/(LN(($E$7-$B33)/($E$8-$B33))))</f>
        <v>34.692647831912893</v>
      </c>
      <c r="D33" s="17">
        <f t="shared" ref="D33:H37" si="3">D$13*(($E$7-$E$8)/(LN(($E$7-$B33)/($E$8-$B33))))</f>
        <v>37.910045616792878</v>
      </c>
      <c r="E33" s="17">
        <f t="shared" si="3"/>
        <v>41.533680495723353</v>
      </c>
      <c r="F33" s="17">
        <f t="shared" si="3"/>
        <v>45.531053501180295</v>
      </c>
      <c r="G33" s="17">
        <f t="shared" si="3"/>
        <v>49.967162568211783</v>
      </c>
      <c r="H33" s="18">
        <f t="shared" si="3"/>
        <v>54.923255115627903</v>
      </c>
      <c r="I33" s="76" t="s">
        <v>14</v>
      </c>
      <c r="J33" s="77" t="s">
        <v>24</v>
      </c>
    </row>
    <row r="34" spans="1:13">
      <c r="B34" s="19">
        <v>18</v>
      </c>
      <c r="C34" s="20">
        <f>C$13*(($E$7-$E$8)/(LN(($E$7-$B34)/($E$8-$B34))))</f>
        <v>28.164727321027968</v>
      </c>
      <c r="D34" s="21">
        <f t="shared" si="3"/>
        <v>30.776725451971085</v>
      </c>
      <c r="E34" s="21">
        <f t="shared" si="3"/>
        <v>33.718521326720136</v>
      </c>
      <c r="F34" s="21">
        <f t="shared" si="3"/>
        <v>36.963731125770671</v>
      </c>
      <c r="G34" s="21">
        <f t="shared" si="3"/>
        <v>40.565122488131628</v>
      </c>
      <c r="H34" s="22">
        <f t="shared" si="3"/>
        <v>44.588654962564192</v>
      </c>
      <c r="I34" s="68"/>
      <c r="J34" s="71"/>
    </row>
    <row r="35" spans="1:13">
      <c r="B35" s="19">
        <v>20</v>
      </c>
      <c r="C35" s="20">
        <f>C$13*(($E$7-$E$8)/(LN(($E$7-$B35)/($E$8-$B35))))</f>
        <v>23.774728165108158</v>
      </c>
      <c r="D35" s="21">
        <f t="shared" si="3"/>
        <v>25.979597568710698</v>
      </c>
      <c r="E35" s="21">
        <f t="shared" si="3"/>
        <v>28.4628595737782</v>
      </c>
      <c r="F35" s="21">
        <f t="shared" si="3"/>
        <v>31.202242772193472</v>
      </c>
      <c r="G35" s="21">
        <f t="shared" si="3"/>
        <v>34.242289980190911</v>
      </c>
      <c r="H35" s="22">
        <f t="shared" si="3"/>
        <v>37.6386797180635</v>
      </c>
      <c r="I35" s="68"/>
      <c r="J35" s="71"/>
    </row>
    <row r="36" spans="1:13">
      <c r="B36" s="19">
        <v>22</v>
      </c>
      <c r="C36" s="20">
        <f>C$13*(($E$7-$E$8)/(LN(($E$7-$B36)/($E$8-$B36))))</f>
        <v>19.329016361226682</v>
      </c>
      <c r="D36" s="21">
        <f t="shared" si="3"/>
        <v>21.121590243907193</v>
      </c>
      <c r="E36" s="21">
        <f t="shared" si="3"/>
        <v>23.140499212784732</v>
      </c>
      <c r="F36" s="21">
        <f t="shared" si="3"/>
        <v>25.367636460963546</v>
      </c>
      <c r="G36" s="21">
        <f t="shared" si="3"/>
        <v>27.839215602235157</v>
      </c>
      <c r="H36" s="22">
        <f t="shared" si="3"/>
        <v>30.600503653838967</v>
      </c>
      <c r="I36" s="68"/>
      <c r="J36" s="71"/>
    </row>
    <row r="37" spans="1:13">
      <c r="B37" s="23">
        <v>24</v>
      </c>
      <c r="C37" s="24">
        <f>C$13*(($E$7-$E$8)/(LN(($E$7-$B37)/($E$8-$B37))))</f>
        <v>14.77361262476799</v>
      </c>
      <c r="D37" s="25">
        <f t="shared" si="3"/>
        <v>16.143718151561465</v>
      </c>
      <c r="E37" s="25">
        <f t="shared" si="3"/>
        <v>17.686816800424818</v>
      </c>
      <c r="F37" s="25">
        <f t="shared" si="3"/>
        <v>19.389069121592463</v>
      </c>
      <c r="G37" s="25">
        <f t="shared" si="3"/>
        <v>21.278154014595586</v>
      </c>
      <c r="H37" s="26">
        <f t="shared" si="3"/>
        <v>23.388670103848153</v>
      </c>
      <c r="I37" s="69"/>
      <c r="J37" s="72"/>
    </row>
    <row r="38" spans="1:13" ht="5.25" customHeight="1"/>
    <row r="39" spans="1:13">
      <c r="A39" s="84" t="s">
        <v>21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</row>
    <row r="40" spans="1:13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</row>
    <row r="41" spans="1:13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</row>
    <row r="42" spans="1:13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</row>
    <row r="43" spans="1:13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</row>
    <row r="44" spans="1:13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</row>
  </sheetData>
  <sheetProtection algorithmName="SHA-512" hashValue="0mHqMly8fDqftUQXrqA2iHnqjO4kWtmkzeO3jg55mmmm88CkWXYkSKOOlhmNbJuwlz+2ukpVCqsFlLUqWtFE9g==" saltValue="9VXcI3TxF+evb2Kh+qG6EQ==" spinCount="100000" sheet="1" objects="1" scenarios="1"/>
  <mergeCells count="16">
    <mergeCell ref="A39:M42"/>
    <mergeCell ref="C15:H15"/>
    <mergeCell ref="C16:H16"/>
    <mergeCell ref="I17:J17"/>
    <mergeCell ref="I18:I22"/>
    <mergeCell ref="J18:J22"/>
    <mergeCell ref="I23:I27"/>
    <mergeCell ref="J23:J27"/>
    <mergeCell ref="I28:I32"/>
    <mergeCell ref="J28:J32"/>
    <mergeCell ref="A7:D7"/>
    <mergeCell ref="A8:D8"/>
    <mergeCell ref="I15:J15"/>
    <mergeCell ref="I16:J16"/>
    <mergeCell ref="I33:I37"/>
    <mergeCell ref="J33:J37"/>
  </mergeCells>
  <conditionalFormatting sqref="E8">
    <cfRule type="cellIs" dxfId="115" priority="11" stopIfTrue="1" operator="greaterThanOrEqual">
      <formula>$E$7</formula>
    </cfRule>
  </conditionalFormatting>
  <conditionalFormatting sqref="E7">
    <cfRule type="cellIs" dxfId="114" priority="12" stopIfTrue="1" operator="greaterThanOrEqual">
      <formula>60</formula>
    </cfRule>
  </conditionalFormatting>
  <conditionalFormatting sqref="C18:H18 C23:H23 C28:H28 C33:H33">
    <cfRule type="cellIs" dxfId="113" priority="9" stopIfTrue="1" operator="greaterThan">
      <formula>220</formula>
    </cfRule>
    <cfRule type="cellIs" dxfId="112" priority="10" stopIfTrue="1" operator="between">
      <formula>150</formula>
      <formula>220</formula>
    </cfRule>
  </conditionalFormatting>
  <conditionalFormatting sqref="C19:H19 C24:H24 C29:H29 C34:H34">
    <cfRule type="cellIs" dxfId="111" priority="7" stopIfTrue="1" operator="greaterThan">
      <formula>$P$19</formula>
    </cfRule>
    <cfRule type="cellIs" dxfId="110" priority="8" stopIfTrue="1" operator="between">
      <formula>$O$19</formula>
      <formula>$P$19</formula>
    </cfRule>
  </conditionalFormatting>
  <conditionalFormatting sqref="C20:H20 C25:H25 C30:H30 C35:H35">
    <cfRule type="cellIs" dxfId="109" priority="5" stopIfTrue="1" operator="greaterThan">
      <formula>$P$20</formula>
    </cfRule>
    <cfRule type="cellIs" dxfId="108" priority="6" stopIfTrue="1" operator="between">
      <formula>$O$20</formula>
      <formula>$P$20</formula>
    </cfRule>
  </conditionalFormatting>
  <conditionalFormatting sqref="C21:H21 C26:H26 C31:H31 C36:H36">
    <cfRule type="cellIs" dxfId="107" priority="3" stopIfTrue="1" operator="greaterThan">
      <formula>$P$21</formula>
    </cfRule>
    <cfRule type="cellIs" dxfId="106" priority="4" stopIfTrue="1" operator="between">
      <formula>$O$21</formula>
      <formula>$P$21</formula>
    </cfRule>
  </conditionalFormatting>
  <conditionalFormatting sqref="C22:H22 C27:H27 C32:H32 C37:H37">
    <cfRule type="cellIs" dxfId="105" priority="1" stopIfTrue="1" operator="greaterThan">
      <formula>$P$22</formula>
    </cfRule>
    <cfRule type="cellIs" dxfId="104" priority="2" stopIfTrue="1" operator="between">
      <formula>$O$22</formula>
      <formula>$P$22</formula>
    </cfRule>
  </conditionalFormatting>
  <printOptions horizontalCentered="1"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&amp;L&amp;8Rettig Germany GmbH
Postfach 1325
38688 Goslar&amp;C&amp;8Tel.: 05324/808-0
Fax : 05324/808-999
E-Mail: info@purmo.de&amp;R&amp;8&amp;D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P44"/>
  <sheetViews>
    <sheetView showGridLines="0" zoomScaleNormal="100" workbookViewId="0">
      <selection activeCell="R7" sqref="R7"/>
    </sheetView>
  </sheetViews>
  <sheetFormatPr baseColWidth="10" defaultColWidth="11.28515625" defaultRowHeight="12.75"/>
  <cols>
    <col min="1" max="1" width="7.7109375" style="1" customWidth="1"/>
    <col min="2" max="2" width="11.140625" style="1" customWidth="1"/>
    <col min="3" max="8" width="5.7109375" style="1" customWidth="1"/>
    <col min="9" max="9" width="4.7109375" style="1" customWidth="1"/>
    <col min="10" max="10" width="3.7109375" style="1" customWidth="1"/>
    <col min="11" max="11" width="5.7109375" style="1" customWidth="1"/>
    <col min="12" max="13" width="4.7109375" style="1" customWidth="1"/>
    <col min="14" max="14" width="11.28515625" style="1"/>
    <col min="15" max="16" width="3.85546875" style="1" hidden="1" customWidth="1"/>
    <col min="17" max="17" width="11.28515625" style="1"/>
    <col min="18" max="23" width="5" style="1" bestFit="1" customWidth="1"/>
    <col min="24" max="16384" width="11.28515625" style="1"/>
  </cols>
  <sheetData>
    <row r="2" spans="1:14" ht="63" customHeight="1"/>
    <row r="3" spans="1:14" ht="5.25" customHeight="1"/>
    <row r="4" spans="1:14" ht="15.75">
      <c r="A4" s="2" t="s">
        <v>20</v>
      </c>
    </row>
    <row r="5" spans="1:14" ht="15.75">
      <c r="A5" s="2" t="s">
        <v>39</v>
      </c>
    </row>
    <row r="6" spans="1:14" ht="15" customHeight="1">
      <c r="A6" s="2"/>
      <c r="E6" s="3" t="s">
        <v>25</v>
      </c>
    </row>
    <row r="7" spans="1:14" ht="14.25">
      <c r="A7" s="66" t="s">
        <v>8</v>
      </c>
      <c r="B7" s="66"/>
      <c r="C7" s="66"/>
      <c r="D7" s="66"/>
      <c r="E7" s="30">
        <v>35</v>
      </c>
      <c r="F7" s="4" t="s">
        <v>1</v>
      </c>
      <c r="G7" s="5" t="str">
        <f>IF(E7&gt;=60,"Vorlauftemperatur zu hoch!!!"," ")</f>
        <v xml:space="preserve"> </v>
      </c>
    </row>
    <row r="8" spans="1:14" ht="14.25">
      <c r="A8" s="66" t="s">
        <v>9</v>
      </c>
      <c r="B8" s="66"/>
      <c r="C8" s="66"/>
      <c r="D8" s="66"/>
      <c r="E8" s="30">
        <v>28</v>
      </c>
      <c r="F8" s="4" t="s">
        <v>1</v>
      </c>
      <c r="G8" s="5" t="str">
        <f>IF(E8&gt;=E7,"Rücklauftemperatur zu hoch!!!"," ")</f>
        <v xml:space="preserve"> </v>
      </c>
      <c r="H8" s="6"/>
      <c r="I8" s="6"/>
      <c r="J8" s="6"/>
      <c r="K8" s="6"/>
      <c r="L8" s="6"/>
      <c r="M8" s="6"/>
      <c r="N8" s="6"/>
    </row>
    <row r="9" spans="1:14">
      <c r="A9" s="4"/>
      <c r="E9" s="4"/>
      <c r="G9" s="7" t="str">
        <f>IF((E7-E8)&lt;=3,"Bitte eine Spreizung &gt; 3 K wählen!!"," ")</f>
        <v xml:space="preserve"> </v>
      </c>
    </row>
    <row r="10" spans="1:14" hidden="1">
      <c r="A10" s="1" t="s">
        <v>15</v>
      </c>
      <c r="C10" s="1">
        <v>3.53</v>
      </c>
      <c r="D10" s="1">
        <v>4.05</v>
      </c>
      <c r="E10" s="1">
        <v>4.6900000000000004</v>
      </c>
      <c r="F10" s="1">
        <v>5.42</v>
      </c>
      <c r="G10" s="1">
        <v>6.34</v>
      </c>
      <c r="H10" s="1">
        <v>7.46</v>
      </c>
    </row>
    <row r="11" spans="1:14" hidden="1">
      <c r="A11" s="1" t="s">
        <v>16</v>
      </c>
      <c r="C11" s="1">
        <v>2.84</v>
      </c>
      <c r="D11" s="1">
        <v>3.2</v>
      </c>
      <c r="E11" s="1">
        <v>3.62</v>
      </c>
      <c r="F11" s="1">
        <v>4.09</v>
      </c>
      <c r="G11" s="1">
        <v>4.66</v>
      </c>
      <c r="H11" s="1">
        <v>5.32</v>
      </c>
    </row>
    <row r="12" spans="1:14" hidden="1">
      <c r="A12" s="1" t="s">
        <v>17</v>
      </c>
      <c r="C12" s="1">
        <v>2.4300000000000002</v>
      </c>
      <c r="D12" s="1">
        <v>2.69</v>
      </c>
      <c r="E12" s="1">
        <v>2.99</v>
      </c>
      <c r="F12" s="1">
        <v>3.32</v>
      </c>
      <c r="G12" s="1">
        <v>3.7</v>
      </c>
      <c r="H12" s="1">
        <v>4.13</v>
      </c>
    </row>
    <row r="13" spans="1:14" hidden="1">
      <c r="A13" s="1" t="s">
        <v>18</v>
      </c>
      <c r="C13" s="1">
        <v>2.13</v>
      </c>
      <c r="D13" s="1">
        <v>2.33</v>
      </c>
      <c r="E13" s="1">
        <v>2.5499999999999998</v>
      </c>
      <c r="F13" s="1">
        <v>2.8</v>
      </c>
      <c r="G13" s="1">
        <v>3.07</v>
      </c>
      <c r="H13" s="1">
        <v>3.38</v>
      </c>
    </row>
    <row r="14" spans="1:14" ht="5.25" customHeight="1"/>
    <row r="15" spans="1:14" s="9" customFormat="1" ht="14.25">
      <c r="B15" s="8" t="s">
        <v>2</v>
      </c>
      <c r="C15" s="73" t="s">
        <v>19</v>
      </c>
      <c r="D15" s="74"/>
      <c r="E15" s="74"/>
      <c r="F15" s="74"/>
      <c r="G15" s="74"/>
      <c r="H15" s="75"/>
      <c r="I15" s="94" t="s">
        <v>6</v>
      </c>
      <c r="J15" s="95"/>
    </row>
    <row r="16" spans="1:14" s="9" customFormat="1">
      <c r="B16" s="10" t="s">
        <v>0</v>
      </c>
      <c r="C16" s="63" t="s">
        <v>3</v>
      </c>
      <c r="D16" s="64"/>
      <c r="E16" s="64"/>
      <c r="F16" s="64"/>
      <c r="G16" s="64"/>
      <c r="H16" s="65"/>
      <c r="I16" s="96" t="s">
        <v>7</v>
      </c>
      <c r="J16" s="97"/>
    </row>
    <row r="17" spans="2:16" s="9" customFormat="1" ht="15">
      <c r="B17" s="11" t="s">
        <v>10</v>
      </c>
      <c r="C17" s="12">
        <v>300</v>
      </c>
      <c r="D17" s="13">
        <v>250</v>
      </c>
      <c r="E17" s="13">
        <v>200</v>
      </c>
      <c r="F17" s="13">
        <v>150</v>
      </c>
      <c r="G17" s="13">
        <v>100</v>
      </c>
      <c r="H17" s="14">
        <v>50</v>
      </c>
      <c r="I17" s="98" t="s">
        <v>11</v>
      </c>
      <c r="J17" s="99"/>
    </row>
    <row r="18" spans="2:16" ht="12.75" customHeight="1">
      <c r="B18" s="15">
        <v>15</v>
      </c>
      <c r="C18" s="16">
        <f t="shared" ref="C18:H22" si="0">C$10*(($E$7-$E$8)/(LN(($E$7-$B18)/($E$8-$B18))))</f>
        <v>57.360677679930916</v>
      </c>
      <c r="D18" s="17">
        <f t="shared" si="0"/>
        <v>65.810409236181371</v>
      </c>
      <c r="E18" s="17">
        <f t="shared" si="0"/>
        <v>76.210078843874228</v>
      </c>
      <c r="F18" s="17">
        <f t="shared" si="0"/>
        <v>88.072201990148898</v>
      </c>
      <c r="G18" s="17">
        <f t="shared" si="0"/>
        <v>103.02172705120738</v>
      </c>
      <c r="H18" s="18">
        <f t="shared" si="0"/>
        <v>121.22114886466989</v>
      </c>
      <c r="I18" s="88" t="s">
        <v>4</v>
      </c>
      <c r="J18" s="91" t="s">
        <v>5</v>
      </c>
      <c r="O18" s="1">
        <f>11*(29-B18)</f>
        <v>154</v>
      </c>
      <c r="P18" s="1">
        <f>11*(35-B18)</f>
        <v>220</v>
      </c>
    </row>
    <row r="19" spans="2:16">
      <c r="B19" s="19">
        <v>18</v>
      </c>
      <c r="C19" s="20">
        <f t="shared" si="0"/>
        <v>46.567441425399878</v>
      </c>
      <c r="D19" s="21">
        <f t="shared" si="0"/>
        <v>53.427234496563599</v>
      </c>
      <c r="E19" s="21">
        <f t="shared" si="0"/>
        <v>61.870056737995881</v>
      </c>
      <c r="F19" s="21">
        <f t="shared" si="0"/>
        <v>71.500150857129555</v>
      </c>
      <c r="G19" s="21">
        <f t="shared" si="0"/>
        <v>83.636707829188452</v>
      </c>
      <c r="H19" s="22">
        <f t="shared" si="0"/>
        <v>98.411646751694931</v>
      </c>
      <c r="I19" s="89"/>
      <c r="J19" s="92"/>
      <c r="O19" s="1">
        <f>11*(29-B19)</f>
        <v>121</v>
      </c>
      <c r="P19" s="1">
        <f>11*(35-B19)</f>
        <v>187</v>
      </c>
    </row>
    <row r="20" spans="2:16">
      <c r="B20" s="19">
        <v>20</v>
      </c>
      <c r="C20" s="20">
        <f t="shared" si="0"/>
        <v>39.309035326853298</v>
      </c>
      <c r="D20" s="21">
        <f t="shared" si="0"/>
        <v>45.099601437324608</v>
      </c>
      <c r="E20" s="21">
        <f t="shared" si="0"/>
        <v>52.226452034827766</v>
      </c>
      <c r="F20" s="21">
        <f t="shared" si="0"/>
        <v>60.35551599760479</v>
      </c>
      <c r="G20" s="21">
        <f t="shared" si="0"/>
        <v>70.600363731515557</v>
      </c>
      <c r="H20" s="22">
        <f t="shared" si="0"/>
        <v>83.072352277146081</v>
      </c>
      <c r="I20" s="89"/>
      <c r="J20" s="92"/>
      <c r="O20" s="1">
        <f>11*(29-B20)</f>
        <v>99</v>
      </c>
      <c r="P20" s="1">
        <f>11*(35-B20)</f>
        <v>165</v>
      </c>
    </row>
    <row r="21" spans="2:16">
      <c r="B21" s="19">
        <v>22</v>
      </c>
      <c r="C21" s="20">
        <f t="shared" si="0"/>
        <v>31.958514171021168</v>
      </c>
      <c r="D21" s="21">
        <f t="shared" si="0"/>
        <v>36.666283963919469</v>
      </c>
      <c r="E21" s="21">
        <f t="shared" si="0"/>
        <v>42.460462170563538</v>
      </c>
      <c r="F21" s="21">
        <f t="shared" si="0"/>
        <v>49.069446687516923</v>
      </c>
      <c r="G21" s="21">
        <f t="shared" si="0"/>
        <v>57.398577859567766</v>
      </c>
      <c r="H21" s="22">
        <f t="shared" si="0"/>
        <v>67.538389721194875</v>
      </c>
      <c r="I21" s="89"/>
      <c r="J21" s="92"/>
      <c r="O21" s="1">
        <f>11*(29-B21)</f>
        <v>77</v>
      </c>
      <c r="P21" s="1">
        <f>11*(35-B21)</f>
        <v>143</v>
      </c>
    </row>
    <row r="22" spans="2:16">
      <c r="B22" s="23">
        <v>24</v>
      </c>
      <c r="C22" s="24">
        <f t="shared" si="0"/>
        <v>24.426628836267451</v>
      </c>
      <c r="D22" s="25">
        <f t="shared" si="0"/>
        <v>28.024885775321014</v>
      </c>
      <c r="E22" s="25">
        <f t="shared" si="0"/>
        <v>32.453509700310015</v>
      </c>
      <c r="F22" s="25">
        <f t="shared" si="0"/>
        <v>37.50490886475059</v>
      </c>
      <c r="G22" s="25">
        <f t="shared" si="0"/>
        <v>43.871055756922274</v>
      </c>
      <c r="H22" s="26">
        <f t="shared" si="0"/>
        <v>51.62114762565303</v>
      </c>
      <c r="I22" s="90"/>
      <c r="J22" s="93"/>
      <c r="O22" s="1">
        <f>11*(29-B22)</f>
        <v>55</v>
      </c>
      <c r="P22" s="1">
        <f>11*(35-B22)</f>
        <v>121</v>
      </c>
    </row>
    <row r="23" spans="2:16" ht="12.75" customHeight="1">
      <c r="B23" s="27">
        <v>15</v>
      </c>
      <c r="C23" s="16">
        <f t="shared" ref="C23:H27" si="1">C$11*(($E$7-$E$8)/(LN(($E$7-$B23)/($E$8-$B23))))</f>
        <v>46.148533884137059</v>
      </c>
      <c r="D23" s="17">
        <f t="shared" si="1"/>
        <v>51.998348038464293</v>
      </c>
      <c r="E23" s="17">
        <f t="shared" si="1"/>
        <v>58.823131218512735</v>
      </c>
      <c r="F23" s="17">
        <f t="shared" si="1"/>
        <v>66.460388586662177</v>
      </c>
      <c r="G23" s="17">
        <f t="shared" si="1"/>
        <v>75.722594331013624</v>
      </c>
      <c r="H23" s="18">
        <f t="shared" si="1"/>
        <v>86.447253613946884</v>
      </c>
      <c r="I23" s="88" t="s">
        <v>12</v>
      </c>
      <c r="J23" s="91" t="s">
        <v>22</v>
      </c>
    </row>
    <row r="24" spans="2:16">
      <c r="B24" s="19">
        <v>18</v>
      </c>
      <c r="C24" s="20">
        <f t="shared" si="1"/>
        <v>37.465023696355708</v>
      </c>
      <c r="D24" s="21">
        <f t="shared" si="1"/>
        <v>42.214111207161366</v>
      </c>
      <c r="E24" s="21">
        <f t="shared" si="1"/>
        <v>47.75471330310129</v>
      </c>
      <c r="F24" s="21">
        <f t="shared" si="1"/>
        <v>53.954910886653117</v>
      </c>
      <c r="G24" s="21">
        <f t="shared" si="1"/>
        <v>61.474299445428734</v>
      </c>
      <c r="H24" s="22">
        <f t="shared" si="1"/>
        <v>70.180959881905764</v>
      </c>
      <c r="I24" s="89"/>
      <c r="J24" s="92"/>
    </row>
    <row r="25" spans="2:16">
      <c r="B25" s="19">
        <v>20</v>
      </c>
      <c r="C25" s="20">
        <f t="shared" si="1"/>
        <v>31.625399526420221</v>
      </c>
      <c r="D25" s="21">
        <f t="shared" si="1"/>
        <v>35.634252987515744</v>
      </c>
      <c r="E25" s="21">
        <f t="shared" si="1"/>
        <v>40.311248692127187</v>
      </c>
      <c r="F25" s="21">
        <f t="shared" si="1"/>
        <v>45.54502959966856</v>
      </c>
      <c r="G25" s="21">
        <f t="shared" si="1"/>
        <v>51.8923809130698</v>
      </c>
      <c r="H25" s="22">
        <f t="shared" si="1"/>
        <v>59.241945591744923</v>
      </c>
      <c r="I25" s="89"/>
      <c r="J25" s="92"/>
    </row>
    <row r="26" spans="2:16">
      <c r="B26" s="19">
        <v>22</v>
      </c>
      <c r="C26" s="20">
        <f t="shared" si="1"/>
        <v>25.711665791983034</v>
      </c>
      <c r="D26" s="21">
        <f t="shared" si="1"/>
        <v>28.970891033220326</v>
      </c>
      <c r="E26" s="21">
        <f t="shared" si="1"/>
        <v>32.773320481330494</v>
      </c>
      <c r="F26" s="21">
        <f t="shared" si="1"/>
        <v>37.028420101834726</v>
      </c>
      <c r="G26" s="21">
        <f t="shared" si="1"/>
        <v>42.188860067127095</v>
      </c>
      <c r="H26" s="22">
        <f t="shared" si="1"/>
        <v>48.164106342728793</v>
      </c>
      <c r="I26" s="89"/>
      <c r="J26" s="92"/>
    </row>
    <row r="27" spans="2:16">
      <c r="B27" s="28">
        <v>24</v>
      </c>
      <c r="C27" s="24">
        <f t="shared" si="1"/>
        <v>19.652018667138684</v>
      </c>
      <c r="D27" s="25">
        <f t="shared" si="1"/>
        <v>22.143119624945001</v>
      </c>
      <c r="E27" s="25">
        <f t="shared" si="1"/>
        <v>25.049404075719028</v>
      </c>
      <c r="F27" s="25">
        <f t="shared" si="1"/>
        <v>28.301674770632825</v>
      </c>
      <c r="G27" s="25">
        <f t="shared" si="1"/>
        <v>32.245917953826158</v>
      </c>
      <c r="H27" s="26">
        <f t="shared" si="1"/>
        <v>36.812936376471065</v>
      </c>
      <c r="I27" s="90"/>
      <c r="J27" s="93"/>
    </row>
    <row r="28" spans="2:16" ht="12.75" customHeight="1">
      <c r="B28" s="15">
        <v>15</v>
      </c>
      <c r="C28" s="16">
        <f t="shared" ref="C28:H32" si="2">C$12*(($E$7-$E$8)/(LN(($E$7-$B28)/($E$8-$B28))))</f>
        <v>39.486245541708826</v>
      </c>
      <c r="D28" s="17">
        <f t="shared" si="2"/>
        <v>43.711111319834046</v>
      </c>
      <c r="E28" s="17">
        <f t="shared" si="2"/>
        <v>48.585956448440079</v>
      </c>
      <c r="F28" s="17">
        <f t="shared" si="2"/>
        <v>53.948286089906702</v>
      </c>
      <c r="G28" s="17">
        <f t="shared" si="2"/>
        <v>60.123089919474339</v>
      </c>
      <c r="H28" s="18">
        <f t="shared" si="2"/>
        <v>67.110367937142968</v>
      </c>
      <c r="I28" s="88" t="s">
        <v>13</v>
      </c>
      <c r="J28" s="91" t="s">
        <v>23</v>
      </c>
    </row>
    <row r="29" spans="2:16">
      <c r="B29" s="19">
        <v>18</v>
      </c>
      <c r="C29" s="20">
        <f t="shared" si="2"/>
        <v>32.056340697938161</v>
      </c>
      <c r="D29" s="21">
        <f t="shared" si="2"/>
        <v>35.486237233520022</v>
      </c>
      <c r="E29" s="21">
        <f t="shared" si="2"/>
        <v>39.443810159191401</v>
      </c>
      <c r="F29" s="21">
        <f t="shared" si="2"/>
        <v>43.797140377429912</v>
      </c>
      <c r="G29" s="21">
        <f t="shared" si="2"/>
        <v>48.810066083280326</v>
      </c>
      <c r="H29" s="22">
        <f t="shared" si="2"/>
        <v>54.482587276742635</v>
      </c>
      <c r="I29" s="89"/>
      <c r="J29" s="92"/>
    </row>
    <row r="30" spans="2:16">
      <c r="B30" s="19">
        <v>20</v>
      </c>
      <c r="C30" s="20">
        <f t="shared" si="2"/>
        <v>27.059760862394768</v>
      </c>
      <c r="D30" s="21">
        <f t="shared" si="2"/>
        <v>29.95504391763042</v>
      </c>
      <c r="E30" s="21">
        <f t="shared" si="2"/>
        <v>33.295755135210023</v>
      </c>
      <c r="F30" s="21">
        <f t="shared" si="2"/>
        <v>36.970537474547584</v>
      </c>
      <c r="G30" s="21">
        <f t="shared" si="2"/>
        <v>41.202105016815082</v>
      </c>
      <c r="H30" s="22">
        <f t="shared" si="2"/>
        <v>45.990457762012504</v>
      </c>
      <c r="I30" s="89"/>
      <c r="J30" s="92"/>
    </row>
    <row r="31" spans="2:16">
      <c r="B31" s="19">
        <v>22</v>
      </c>
      <c r="C31" s="20">
        <f t="shared" si="2"/>
        <v>21.999770378351684</v>
      </c>
      <c r="D31" s="21">
        <f t="shared" si="2"/>
        <v>24.353655274800833</v>
      </c>
      <c r="E31" s="21">
        <f t="shared" si="2"/>
        <v>27.069676309165242</v>
      </c>
      <c r="F31" s="21">
        <f t="shared" si="2"/>
        <v>30.057299446966084</v>
      </c>
      <c r="G31" s="21">
        <f t="shared" si="2"/>
        <v>33.497592757161001</v>
      </c>
      <c r="H31" s="22">
        <f t="shared" si="2"/>
        <v>37.390556239749976</v>
      </c>
      <c r="I31" s="89"/>
      <c r="J31" s="92"/>
    </row>
    <row r="32" spans="2:16">
      <c r="B32" s="23">
        <v>24</v>
      </c>
      <c r="C32" s="24">
        <f t="shared" si="2"/>
        <v>16.814931465192608</v>
      </c>
      <c r="D32" s="25">
        <f t="shared" si="2"/>
        <v>18.614059934719389</v>
      </c>
      <c r="E32" s="25">
        <f t="shared" si="2"/>
        <v>20.689977399557986</v>
      </c>
      <c r="F32" s="25">
        <f t="shared" si="2"/>
        <v>22.973486610880435</v>
      </c>
      <c r="G32" s="25">
        <f t="shared" si="2"/>
        <v>25.602982066342655</v>
      </c>
      <c r="H32" s="26">
        <f t="shared" si="2"/>
        <v>28.578463765944637</v>
      </c>
      <c r="I32" s="90"/>
      <c r="J32" s="93"/>
    </row>
    <row r="33" spans="1:13" ht="12.75" customHeight="1">
      <c r="B33" s="27">
        <v>15</v>
      </c>
      <c r="C33" s="16">
        <f t="shared" ref="C33:H37" si="3">C$13*(($E$7-$E$8)/(LN(($E$7-$B33)/($E$8-$B33))))</f>
        <v>34.611400413102793</v>
      </c>
      <c r="D33" s="17">
        <f t="shared" si="3"/>
        <v>37.861297165506812</v>
      </c>
      <c r="E33" s="17">
        <f t="shared" si="3"/>
        <v>41.436183593151227</v>
      </c>
      <c r="F33" s="17">
        <f t="shared" si="3"/>
        <v>45.498554533656254</v>
      </c>
      <c r="G33" s="17">
        <f t="shared" si="3"/>
        <v>49.885915149401676</v>
      </c>
      <c r="H33" s="18">
        <f t="shared" si="3"/>
        <v>54.923255115627903</v>
      </c>
      <c r="I33" s="88" t="s">
        <v>14</v>
      </c>
      <c r="J33" s="91" t="s">
        <v>24</v>
      </c>
    </row>
    <row r="34" spans="1:13">
      <c r="B34" s="19">
        <v>18</v>
      </c>
      <c r="C34" s="20">
        <f t="shared" si="3"/>
        <v>28.098767772266783</v>
      </c>
      <c r="D34" s="21">
        <f t="shared" si="3"/>
        <v>30.737149722714367</v>
      </c>
      <c r="E34" s="21">
        <f t="shared" si="3"/>
        <v>33.639369868206707</v>
      </c>
      <c r="F34" s="21">
        <f t="shared" si="3"/>
        <v>36.93734730626619</v>
      </c>
      <c r="G34" s="21">
        <f t="shared" si="3"/>
        <v>40.499162939370429</v>
      </c>
      <c r="H34" s="22">
        <f t="shared" si="3"/>
        <v>44.588654962564192</v>
      </c>
      <c r="I34" s="89"/>
      <c r="J34" s="92"/>
    </row>
    <row r="35" spans="1:13">
      <c r="B35" s="19">
        <v>20</v>
      </c>
      <c r="C35" s="20">
        <f t="shared" si="3"/>
        <v>23.719049644815165</v>
      </c>
      <c r="D35" s="21">
        <f t="shared" si="3"/>
        <v>25.9461904565349</v>
      </c>
      <c r="E35" s="21">
        <f t="shared" si="3"/>
        <v>28.396045349426604</v>
      </c>
      <c r="F35" s="21">
        <f t="shared" si="3"/>
        <v>31.179971364076273</v>
      </c>
      <c r="G35" s="21">
        <f t="shared" si="3"/>
        <v>34.186611459897911</v>
      </c>
      <c r="H35" s="22">
        <f t="shared" si="3"/>
        <v>37.6386797180635</v>
      </c>
      <c r="I35" s="89"/>
      <c r="J35" s="92"/>
    </row>
    <row r="36" spans="1:13">
      <c r="B36" s="19">
        <v>22</v>
      </c>
      <c r="C36" s="20">
        <f t="shared" si="3"/>
        <v>19.283749343987278</v>
      </c>
      <c r="D36" s="21">
        <f t="shared" si="3"/>
        <v>21.094430033563548</v>
      </c>
      <c r="E36" s="21">
        <f t="shared" si="3"/>
        <v>23.086178792097442</v>
      </c>
      <c r="F36" s="21">
        <f t="shared" si="3"/>
        <v>25.34952965406778</v>
      </c>
      <c r="G36" s="21">
        <f t="shared" si="3"/>
        <v>27.793948584995746</v>
      </c>
      <c r="H36" s="22">
        <f t="shared" si="3"/>
        <v>30.600503653838967</v>
      </c>
      <c r="I36" s="89"/>
      <c r="J36" s="92"/>
    </row>
    <row r="37" spans="1:13">
      <c r="B37" s="23">
        <v>24</v>
      </c>
      <c r="C37" s="24">
        <f t="shared" si="3"/>
        <v>14.739014000354013</v>
      </c>
      <c r="D37" s="25">
        <f t="shared" si="3"/>
        <v>16.122958976913079</v>
      </c>
      <c r="E37" s="25">
        <f t="shared" si="3"/>
        <v>17.645298451128046</v>
      </c>
      <c r="F37" s="25">
        <f t="shared" si="3"/>
        <v>19.375229671826872</v>
      </c>
      <c r="G37" s="25">
        <f t="shared" si="3"/>
        <v>21.243555390181605</v>
      </c>
      <c r="H37" s="26">
        <f t="shared" si="3"/>
        <v>23.388670103848153</v>
      </c>
      <c r="I37" s="90"/>
      <c r="J37" s="93"/>
    </row>
    <row r="38" spans="1:13" ht="5.25" customHeight="1"/>
    <row r="39" spans="1:13">
      <c r="A39" s="84" t="s">
        <v>21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29"/>
    </row>
    <row r="40" spans="1:13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29"/>
    </row>
    <row r="41" spans="1:13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29"/>
    </row>
    <row r="42" spans="1:13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29"/>
    </row>
    <row r="43" spans="1:13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29"/>
    </row>
    <row r="44" spans="1:13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</row>
  </sheetData>
  <sheetProtection algorithmName="SHA-512" hashValue="ZI+II4QJH58aUHRQMtMVIjAf5mekd/pX7Juw0LbaG2EVsPCiiyRkResIJrX8AH/3aeaHDZvVrGFMnCoQhTWGLw==" saltValue="Ux8sAfc5CjEhcxPZC7XBgg==" spinCount="100000" sheet="1" objects="1" scenarios="1"/>
  <mergeCells count="16">
    <mergeCell ref="A39:L43"/>
    <mergeCell ref="I23:I27"/>
    <mergeCell ref="J23:J27"/>
    <mergeCell ref="I28:I32"/>
    <mergeCell ref="J28:J32"/>
    <mergeCell ref="I33:I37"/>
    <mergeCell ref="J33:J37"/>
    <mergeCell ref="A7:D7"/>
    <mergeCell ref="A8:D8"/>
    <mergeCell ref="I18:I22"/>
    <mergeCell ref="J18:J22"/>
    <mergeCell ref="I15:J15"/>
    <mergeCell ref="I16:J16"/>
    <mergeCell ref="I17:J17"/>
    <mergeCell ref="C15:H15"/>
    <mergeCell ref="C16:H16"/>
  </mergeCells>
  <phoneticPr fontId="0" type="noConversion"/>
  <conditionalFormatting sqref="E8">
    <cfRule type="cellIs" dxfId="103" priority="11" stopIfTrue="1" operator="greaterThanOrEqual">
      <formula>$E$7</formula>
    </cfRule>
  </conditionalFormatting>
  <conditionalFormatting sqref="E7">
    <cfRule type="cellIs" dxfId="102" priority="12" stopIfTrue="1" operator="greaterThanOrEqual">
      <formula>60</formula>
    </cfRule>
  </conditionalFormatting>
  <conditionalFormatting sqref="C18:H18 C23:H23 C28:H28 C33:H33">
    <cfRule type="cellIs" dxfId="101" priority="9" stopIfTrue="1" operator="greaterThan">
      <formula>$P$18</formula>
    </cfRule>
    <cfRule type="cellIs" dxfId="100" priority="10" stopIfTrue="1" operator="between">
      <formula>$O$18</formula>
      <formula>$P$18</formula>
    </cfRule>
    <cfRule type="cellIs" dxfId="99" priority="13" stopIfTrue="1" operator="between">
      <formula>157</formula>
      <formula>224</formula>
    </cfRule>
    <cfRule type="cellIs" dxfId="98" priority="14" stopIfTrue="1" operator="greaterThanOrEqual">
      <formula>224</formula>
    </cfRule>
  </conditionalFormatting>
  <conditionalFormatting sqref="C29:H29 C24:H24 C19:H19 C34:H34">
    <cfRule type="cellIs" dxfId="97" priority="15" stopIfTrue="1" operator="between">
      <formula>123</formula>
      <formula>190</formula>
    </cfRule>
    <cfRule type="cellIs" dxfId="96" priority="16" stopIfTrue="1" operator="greaterThanOrEqual">
      <formula>190</formula>
    </cfRule>
  </conditionalFormatting>
  <conditionalFormatting sqref="C20:H20 C25:H25 C30:H30 C35:H35">
    <cfRule type="cellIs" dxfId="95" priority="5" stopIfTrue="1" operator="greaterThan">
      <formula>$P$20</formula>
    </cfRule>
    <cfRule type="cellIs" dxfId="94" priority="6" stopIfTrue="1" operator="between">
      <formula>$O$20</formula>
      <formula>$P$20</formula>
    </cfRule>
    <cfRule type="cellIs" dxfId="93" priority="17" stopIfTrue="1" operator="between">
      <formula>101</formula>
      <formula>168</formula>
    </cfRule>
    <cfRule type="cellIs" dxfId="92" priority="18" stopIfTrue="1" operator="greaterThanOrEqual">
      <formula>168</formula>
    </cfRule>
  </conditionalFormatting>
  <conditionalFormatting sqref="C21:H21 C26:H26 C31:H31 C36:H36">
    <cfRule type="cellIs" dxfId="91" priority="3" stopIfTrue="1" operator="greaterThan">
      <formula>$P$21</formula>
    </cfRule>
    <cfRule type="cellIs" dxfId="90" priority="4" stopIfTrue="1" operator="between">
      <formula>$O$21</formula>
      <formula>$P$21</formula>
    </cfRule>
    <cfRule type="cellIs" dxfId="89" priority="19" stopIfTrue="1" operator="between">
      <formula>79</formula>
      <formula>146</formula>
    </cfRule>
    <cfRule type="cellIs" dxfId="88" priority="20" stopIfTrue="1" operator="greaterThanOrEqual">
      <formula>146</formula>
    </cfRule>
  </conditionalFormatting>
  <conditionalFormatting sqref="C22:H22 C27:H27 C32:H32 C37:H37">
    <cfRule type="cellIs" dxfId="87" priority="1" stopIfTrue="1" operator="greaterThan">
      <formula>$P$22</formula>
    </cfRule>
    <cfRule type="cellIs" dxfId="86" priority="2" stopIfTrue="1" operator="between">
      <formula>$O$22</formula>
      <formula>$P$22</formula>
    </cfRule>
    <cfRule type="cellIs" dxfId="85" priority="21" stopIfTrue="1" operator="between">
      <formula>56</formula>
      <formula>123</formula>
    </cfRule>
    <cfRule type="cellIs" dxfId="84" priority="22" stopIfTrue="1" operator="greaterThanOrEqual">
      <formula>123</formula>
    </cfRule>
  </conditionalFormatting>
  <conditionalFormatting sqref="C19:H19 C24:H24 C29:H29 C34:H34">
    <cfRule type="cellIs" dxfId="83" priority="7" stopIfTrue="1" operator="greaterThan">
      <formula>$P$19</formula>
    </cfRule>
    <cfRule type="cellIs" dxfId="82" priority="8" stopIfTrue="1" operator="between">
      <formula>$O$19</formula>
      <formula>$P$19</formula>
    </cfRule>
  </conditionalFormatting>
  <printOptions horizontalCentered="1"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&amp;L&amp;8Rettig Germany GmbH
Postfach 1325
38688 Goslar&amp;C&amp;8Tel.: 05324/808-0
Fax : 05324/808-999
E-Mail: info@purmo.de&amp;R&amp;8&amp;D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O44"/>
  <sheetViews>
    <sheetView showGridLines="0" zoomScaleNormal="100" workbookViewId="0">
      <selection activeCell="A6" sqref="A6"/>
    </sheetView>
  </sheetViews>
  <sheetFormatPr baseColWidth="10" defaultColWidth="11.28515625" defaultRowHeight="12.75"/>
  <cols>
    <col min="1" max="1" width="7.7109375" style="1" customWidth="1"/>
    <col min="2" max="2" width="11.140625" style="1" customWidth="1"/>
    <col min="3" max="7" width="5.7109375" style="1" customWidth="1"/>
    <col min="8" max="8" width="4.7109375" style="1" customWidth="1"/>
    <col min="9" max="9" width="3.7109375" style="1" customWidth="1"/>
    <col min="10" max="10" width="5.7109375" style="1" customWidth="1"/>
    <col min="11" max="12" width="4.7109375" style="1" customWidth="1"/>
    <col min="13" max="13" width="11.28515625" style="1"/>
    <col min="14" max="15" width="3.85546875" style="1" hidden="1" customWidth="1"/>
    <col min="16" max="16" width="11.28515625" style="1"/>
    <col min="17" max="22" width="5" style="1" bestFit="1" customWidth="1"/>
    <col min="23" max="16384" width="11.28515625" style="1"/>
  </cols>
  <sheetData>
    <row r="2" spans="1:13" ht="63" customHeight="1"/>
    <row r="3" spans="1:13" ht="5.25" customHeight="1"/>
    <row r="4" spans="1:13" ht="15.75">
      <c r="A4" s="2" t="s">
        <v>20</v>
      </c>
    </row>
    <row r="5" spans="1:13" ht="15.75">
      <c r="A5" s="2" t="s">
        <v>53</v>
      </c>
    </row>
    <row r="6" spans="1:13" ht="15" customHeight="1">
      <c r="A6" s="2"/>
      <c r="D6" s="3" t="s">
        <v>25</v>
      </c>
    </row>
    <row r="7" spans="1:13" ht="14.25">
      <c r="A7" s="66" t="s">
        <v>8</v>
      </c>
      <c r="B7" s="66"/>
      <c r="C7" s="66"/>
      <c r="D7" s="30">
        <v>35</v>
      </c>
      <c r="E7" s="4" t="s">
        <v>1</v>
      </c>
      <c r="F7" s="5" t="str">
        <f>IF(D7&gt;=60,"Vorlauftemperatur zu hoch!!!"," ")</f>
        <v xml:space="preserve"> </v>
      </c>
    </row>
    <row r="8" spans="1:13" ht="14.25">
      <c r="A8" s="66" t="s">
        <v>9</v>
      </c>
      <c r="B8" s="66"/>
      <c r="C8" s="66"/>
      <c r="D8" s="30">
        <v>28</v>
      </c>
      <c r="E8" s="4" t="s">
        <v>1</v>
      </c>
      <c r="F8" s="5" t="str">
        <f>IF(D8&gt;=D7,"Rücklauftemperatur zu hoch!!!"," ")</f>
        <v xml:space="preserve"> </v>
      </c>
      <c r="G8" s="6"/>
      <c r="H8" s="6"/>
      <c r="I8" s="6"/>
      <c r="J8" s="6"/>
      <c r="K8" s="6"/>
      <c r="L8" s="6"/>
      <c r="M8" s="6"/>
    </row>
    <row r="9" spans="1:13">
      <c r="A9" s="4"/>
      <c r="D9" s="4"/>
      <c r="F9" s="7" t="str">
        <f>IF((D7-D8)&lt;=3,"Bitte eine Spreizung &gt; 3 K wählen!!"," ")</f>
        <v xml:space="preserve"> </v>
      </c>
    </row>
    <row r="10" spans="1:13" hidden="1">
      <c r="A10" s="1" t="s">
        <v>15</v>
      </c>
      <c r="C10" s="1">
        <v>3.3614999999999995</v>
      </c>
      <c r="D10" s="1">
        <v>3.8927</v>
      </c>
      <c r="E10" s="1">
        <v>4.4985999999999997</v>
      </c>
      <c r="F10" s="1">
        <v>5.2622</v>
      </c>
      <c r="G10" s="1">
        <v>6.1917999999999997</v>
      </c>
    </row>
    <row r="11" spans="1:13" hidden="1">
      <c r="A11" s="1" t="s">
        <v>16</v>
      </c>
      <c r="C11" s="1">
        <v>2.6560000000000001</v>
      </c>
      <c r="D11" s="1">
        <v>3.0045999999999999</v>
      </c>
      <c r="E11" s="1">
        <v>3.3946999999999998</v>
      </c>
      <c r="F11" s="1">
        <v>3.8677999999999999</v>
      </c>
      <c r="G11" s="1">
        <v>4.4156000000000004</v>
      </c>
    </row>
    <row r="12" spans="1:13" hidden="1">
      <c r="A12" s="1" t="s">
        <v>17</v>
      </c>
      <c r="C12" s="1">
        <v>2.2326999999999999</v>
      </c>
      <c r="D12" s="1">
        <v>2.4817</v>
      </c>
      <c r="E12" s="1">
        <v>2.7555999999999998</v>
      </c>
      <c r="F12" s="1">
        <v>3.0710000000000002</v>
      </c>
      <c r="G12" s="1">
        <v>3.4278999999999997</v>
      </c>
    </row>
    <row r="13" spans="1:13" hidden="1">
      <c r="A13" s="1" t="s">
        <v>18</v>
      </c>
      <c r="C13" s="1">
        <v>1.9339</v>
      </c>
      <c r="D13" s="1">
        <v>2.1164999999999998</v>
      </c>
      <c r="E13" s="1">
        <v>2.3239999999999998</v>
      </c>
      <c r="F13" s="1">
        <v>2.5480999999999998</v>
      </c>
      <c r="G13" s="1">
        <v>2.8053999999999997</v>
      </c>
    </row>
    <row r="14" spans="1:13" ht="5.25" customHeight="1"/>
    <row r="15" spans="1:13" s="9" customFormat="1">
      <c r="B15" s="8" t="s">
        <v>2</v>
      </c>
      <c r="C15" s="74"/>
      <c r="D15" s="74"/>
      <c r="E15" s="74"/>
      <c r="F15" s="74"/>
      <c r="G15" s="75"/>
      <c r="H15" s="94" t="s">
        <v>6</v>
      </c>
      <c r="I15" s="95"/>
    </row>
    <row r="16" spans="1:13" s="9" customFormat="1">
      <c r="B16" s="10" t="s">
        <v>0</v>
      </c>
      <c r="C16" s="64"/>
      <c r="D16" s="64"/>
      <c r="E16" s="64"/>
      <c r="F16" s="64"/>
      <c r="G16" s="65"/>
      <c r="H16" s="96" t="s">
        <v>7</v>
      </c>
      <c r="I16" s="97"/>
    </row>
    <row r="17" spans="2:15" s="9" customFormat="1" ht="15">
      <c r="B17" s="11" t="s">
        <v>10</v>
      </c>
      <c r="C17" s="13">
        <v>300</v>
      </c>
      <c r="D17" s="13">
        <v>240</v>
      </c>
      <c r="E17" s="13">
        <v>180</v>
      </c>
      <c r="F17" s="13">
        <v>120</v>
      </c>
      <c r="G17" s="14">
        <v>60</v>
      </c>
      <c r="H17" s="98" t="s">
        <v>11</v>
      </c>
      <c r="I17" s="99"/>
    </row>
    <row r="18" spans="2:15" ht="12.75" customHeight="1">
      <c r="B18" s="15">
        <v>15</v>
      </c>
      <c r="C18" s="17">
        <f t="shared" ref="C18:G22" si="0">C$10*(($D$7-$D$8)/(LN(($D$7-$B18)/($D$8-$B18))))</f>
        <v>54.62263966603053</v>
      </c>
      <c r="D18" s="17">
        <f t="shared" si="0"/>
        <v>63.254365440415611</v>
      </c>
      <c r="E18" s="17">
        <f t="shared" si="0"/>
        <v>73.099927651823577</v>
      </c>
      <c r="F18" s="17">
        <f t="shared" si="0"/>
        <v>85.508033452502119</v>
      </c>
      <c r="G18" s="18">
        <f t="shared" si="0"/>
        <v>100.613553557676</v>
      </c>
      <c r="H18" s="88" t="s">
        <v>4</v>
      </c>
      <c r="I18" s="91" t="s">
        <v>5</v>
      </c>
      <c r="N18" s="1">
        <f>11*(29-B18)</f>
        <v>154</v>
      </c>
      <c r="O18" s="1">
        <f>11*(35-B18)</f>
        <v>220</v>
      </c>
    </row>
    <row r="19" spans="2:15">
      <c r="B19" s="19">
        <v>18</v>
      </c>
      <c r="C19" s="21">
        <f t="shared" si="0"/>
        <v>44.344604632147785</v>
      </c>
      <c r="D19" s="21">
        <f t="shared" si="0"/>
        <v>51.352147092536576</v>
      </c>
      <c r="E19" s="21">
        <f t="shared" si="0"/>
        <v>59.345125211417532</v>
      </c>
      <c r="F19" s="21">
        <f t="shared" si="0"/>
        <v>69.41846749822642</v>
      </c>
      <c r="G19" s="22">
        <f t="shared" si="0"/>
        <v>81.681666803906793</v>
      </c>
      <c r="H19" s="89"/>
      <c r="I19" s="92"/>
      <c r="N19" s="1">
        <f>11*(29-B19)</f>
        <v>121</v>
      </c>
      <c r="O19" s="1">
        <f>11*(35-B19)</f>
        <v>187</v>
      </c>
    </row>
    <row r="20" spans="2:15">
      <c r="B20" s="19">
        <v>20</v>
      </c>
      <c r="C20" s="21">
        <f t="shared" si="0"/>
        <v>37.432669192979425</v>
      </c>
      <c r="D20" s="21">
        <f t="shared" si="0"/>
        <v>43.347955188907044</v>
      </c>
      <c r="E20" s="21">
        <f t="shared" si="0"/>
        <v>50.095078278011968</v>
      </c>
      <c r="F20" s="21">
        <f t="shared" si="0"/>
        <v>58.598301897157917</v>
      </c>
      <c r="G20" s="22">
        <f t="shared" si="0"/>
        <v>68.950052390031246</v>
      </c>
      <c r="H20" s="89"/>
      <c r="I20" s="92"/>
      <c r="N20" s="1">
        <f>11*(29-B20)</f>
        <v>99</v>
      </c>
      <c r="O20" s="1">
        <f>11*(35-B20)</f>
        <v>165</v>
      </c>
    </row>
    <row r="21" spans="2:15">
      <c r="B21" s="19">
        <v>22</v>
      </c>
      <c r="C21" s="21">
        <f t="shared" si="0"/>
        <v>30.433015690053157</v>
      </c>
      <c r="D21" s="21">
        <f t="shared" si="0"/>
        <v>35.242183601567739</v>
      </c>
      <c r="E21" s="21">
        <f t="shared" si="0"/>
        <v>40.72764075063904</v>
      </c>
      <c r="F21" s="21">
        <f t="shared" si="0"/>
        <v>47.640819623441246</v>
      </c>
      <c r="G21" s="22">
        <f t="shared" si="0"/>
        <v>56.05686346859175</v>
      </c>
      <c r="H21" s="89"/>
      <c r="I21" s="92"/>
      <c r="N21" s="1">
        <f>11*(29-B21)</f>
        <v>77</v>
      </c>
      <c r="O21" s="1">
        <f>11*(35-B21)</f>
        <v>143</v>
      </c>
    </row>
    <row r="22" spans="2:15">
      <c r="B22" s="23">
        <v>24</v>
      </c>
      <c r="C22" s="25">
        <f t="shared" si="0"/>
        <v>23.260655193516438</v>
      </c>
      <c r="D22" s="25">
        <f t="shared" si="0"/>
        <v>26.936413051257311</v>
      </c>
      <c r="E22" s="25">
        <f t="shared" si="0"/>
        <v>31.12907435774299</v>
      </c>
      <c r="F22" s="25">
        <f t="shared" si="0"/>
        <v>36.412976278245488</v>
      </c>
      <c r="G22" s="26">
        <f t="shared" si="0"/>
        <v>42.845552529292014</v>
      </c>
      <c r="H22" s="90"/>
      <c r="I22" s="93"/>
      <c r="N22" s="1">
        <f>11*(29-B22)</f>
        <v>55</v>
      </c>
      <c r="O22" s="1">
        <f>11*(35-B22)</f>
        <v>121</v>
      </c>
    </row>
    <row r="23" spans="2:15" ht="12.75" customHeight="1">
      <c r="B23" s="27">
        <v>15</v>
      </c>
      <c r="C23" s="17">
        <f t="shared" ref="C23:G27" si="1">C$11*(($D$7-$D$8)/(LN(($D$7-$B23)/($D$8-$B23))))</f>
        <v>43.158628871925366</v>
      </c>
      <c r="D23" s="17">
        <f t="shared" si="1"/>
        <v>48.823198911365566</v>
      </c>
      <c r="E23" s="17">
        <f t="shared" si="1"/>
        <v>55.1621225269296</v>
      </c>
      <c r="F23" s="17">
        <f t="shared" si="1"/>
        <v>62.849753294741305</v>
      </c>
      <c r="G23" s="18">
        <f t="shared" si="1"/>
        <v>71.751220499575922</v>
      </c>
      <c r="H23" s="88" t="s">
        <v>12</v>
      </c>
      <c r="I23" s="91" t="s">
        <v>22</v>
      </c>
    </row>
    <row r="24" spans="2:15">
      <c r="B24" s="19">
        <v>18</v>
      </c>
      <c r="C24" s="21">
        <f t="shared" si="1"/>
        <v>35.037712301943934</v>
      </c>
      <c r="D24" s="21">
        <f t="shared" si="1"/>
        <v>39.636412041574069</v>
      </c>
      <c r="E24" s="21">
        <f t="shared" si="1"/>
        <v>44.782576035922084</v>
      </c>
      <c r="F24" s="21">
        <f t="shared" si="1"/>
        <v>51.023668539705852</v>
      </c>
      <c r="G24" s="22">
        <f t="shared" si="1"/>
        <v>58.250196701981793</v>
      </c>
      <c r="H24" s="89"/>
      <c r="I24" s="92"/>
    </row>
    <row r="25" spans="2:15">
      <c r="B25" s="19">
        <v>20</v>
      </c>
      <c r="C25" s="21">
        <f t="shared" si="1"/>
        <v>29.576429979638068</v>
      </c>
      <c r="D25" s="21">
        <f t="shared" si="1"/>
        <v>33.458336414465563</v>
      </c>
      <c r="E25" s="21">
        <f t="shared" si="1"/>
        <v>37.802374567724904</v>
      </c>
      <c r="F25" s="21">
        <f t="shared" si="1"/>
        <v>43.070676157847934</v>
      </c>
      <c r="G25" s="22">
        <f t="shared" si="1"/>
        <v>49.170814841148292</v>
      </c>
      <c r="H25" s="89"/>
      <c r="I25" s="92"/>
    </row>
    <row r="26" spans="2:15">
      <c r="B26" s="19">
        <v>22</v>
      </c>
      <c r="C26" s="21">
        <f t="shared" si="1"/>
        <v>24.045839557572869</v>
      </c>
      <c r="D26" s="21">
        <f t="shared" si="1"/>
        <v>27.201855999504307</v>
      </c>
      <c r="E26" s="21">
        <f t="shared" si="1"/>
        <v>30.733588684522822</v>
      </c>
      <c r="F26" s="21">
        <f t="shared" si="1"/>
        <v>35.016753855715486</v>
      </c>
      <c r="G26" s="22">
        <f t="shared" si="1"/>
        <v>39.976208264464894</v>
      </c>
      <c r="H26" s="89"/>
      <c r="I26" s="92"/>
    </row>
    <row r="27" spans="2:15">
      <c r="B27" s="28">
        <v>24</v>
      </c>
      <c r="C27" s="25">
        <f t="shared" si="1"/>
        <v>18.37878928870435</v>
      </c>
      <c r="D27" s="25">
        <f t="shared" si="1"/>
        <v>20.791005382846794</v>
      </c>
      <c r="E27" s="25">
        <f t="shared" si="1"/>
        <v>23.490390059625245</v>
      </c>
      <c r="F27" s="25">
        <f t="shared" si="1"/>
        <v>26.764111901675708</v>
      </c>
      <c r="G27" s="26">
        <f t="shared" si="1"/>
        <v>30.554737192470981</v>
      </c>
      <c r="H27" s="90"/>
      <c r="I27" s="93"/>
    </row>
    <row r="28" spans="2:15" ht="12.75" customHeight="1">
      <c r="B28" s="15">
        <v>15</v>
      </c>
      <c r="C28" s="17">
        <f t="shared" ref="C28:G32" si="2">C$12*(($D$7-$D$8)/(LN(($D$7-$B28)/($D$8-$B28))))</f>
        <v>36.280222395462253</v>
      </c>
      <c r="D28" s="17">
        <f t="shared" si="2"/>
        <v>40.326343852205262</v>
      </c>
      <c r="E28" s="17">
        <f t="shared" si="2"/>
        <v>44.777077454622564</v>
      </c>
      <c r="F28" s="17">
        <f t="shared" si="2"/>
        <v>49.9021646331637</v>
      </c>
      <c r="G28" s="18">
        <f t="shared" si="2"/>
        <v>55.701605387828664</v>
      </c>
      <c r="H28" s="88" t="s">
        <v>13</v>
      </c>
      <c r="I28" s="91" t="s">
        <v>23</v>
      </c>
    </row>
    <row r="29" spans="2:15">
      <c r="B29" s="19">
        <v>18</v>
      </c>
      <c r="C29" s="21">
        <f t="shared" si="2"/>
        <v>29.453576903821617</v>
      </c>
      <c r="D29" s="21">
        <f t="shared" si="2"/>
        <v>32.738362432128859</v>
      </c>
      <c r="E29" s="21">
        <f t="shared" si="2"/>
        <v>36.351626513266829</v>
      </c>
      <c r="F29" s="21">
        <f t="shared" si="2"/>
        <v>40.512354849122673</v>
      </c>
      <c r="G29" s="22">
        <f t="shared" si="2"/>
        <v>45.220547439696382</v>
      </c>
      <c r="H29" s="89"/>
      <c r="I29" s="92"/>
    </row>
    <row r="30" spans="2:15">
      <c r="B30" s="19">
        <v>20</v>
      </c>
      <c r="C30" s="21">
        <f t="shared" si="2"/>
        <v>24.862686451633248</v>
      </c>
      <c r="D30" s="21">
        <f t="shared" si="2"/>
        <v>27.635476762224318</v>
      </c>
      <c r="E30" s="21">
        <f t="shared" si="2"/>
        <v>30.685546103874493</v>
      </c>
      <c r="F30" s="21">
        <f t="shared" si="2"/>
        <v>34.197747163956514</v>
      </c>
      <c r="G30" s="22">
        <f t="shared" si="2"/>
        <v>38.172079942470376</v>
      </c>
      <c r="H30" s="89"/>
      <c r="I30" s="92"/>
    </row>
    <row r="31" spans="2:15">
      <c r="B31" s="19">
        <v>22</v>
      </c>
      <c r="C31" s="21">
        <f t="shared" si="2"/>
        <v>20.213533878084693</v>
      </c>
      <c r="D31" s="21">
        <f t="shared" si="2"/>
        <v>22.467831336607148</v>
      </c>
      <c r="E31" s="21">
        <f t="shared" si="2"/>
        <v>24.947558540981849</v>
      </c>
      <c r="F31" s="21">
        <f t="shared" si="2"/>
        <v>27.803001988443629</v>
      </c>
      <c r="G31" s="22">
        <f t="shared" si="2"/>
        <v>31.034161678992479</v>
      </c>
      <c r="H31" s="89"/>
      <c r="I31" s="92"/>
    </row>
    <row r="32" spans="2:15">
      <c r="B32" s="23">
        <v>24</v>
      </c>
      <c r="C32" s="25">
        <f t="shared" si="2"/>
        <v>15.449669745817092</v>
      </c>
      <c r="D32" s="25">
        <f t="shared" si="2"/>
        <v>17.172681241633125</v>
      </c>
      <c r="E32" s="25">
        <f t="shared" si="2"/>
        <v>19.067993887030759</v>
      </c>
      <c r="F32" s="25">
        <f t="shared" si="2"/>
        <v>21.250475115064404</v>
      </c>
      <c r="G32" s="26">
        <f t="shared" si="2"/>
        <v>23.720124925734048</v>
      </c>
      <c r="H32" s="90"/>
      <c r="I32" s="93"/>
    </row>
    <row r="33" spans="1:12" ht="12.75" customHeight="1">
      <c r="B33" s="27">
        <v>15</v>
      </c>
      <c r="C33" s="17">
        <f t="shared" ref="C33:G37" si="3">C$13*(($D$7-$D$8)/(LN(($D$7-$B33)/($D$8-$B33))))</f>
        <v>31.424876647370652</v>
      </c>
      <c r="D33" s="17">
        <f t="shared" si="3"/>
        <v>34.39203238231552</v>
      </c>
      <c r="E33" s="17">
        <f t="shared" si="3"/>
        <v>37.763800262934687</v>
      </c>
      <c r="F33" s="17">
        <f t="shared" si="3"/>
        <v>41.40530957400339</v>
      </c>
      <c r="G33" s="18">
        <f t="shared" si="3"/>
        <v>45.586301745971156</v>
      </c>
      <c r="H33" s="88" t="s">
        <v>14</v>
      </c>
      <c r="I33" s="91" t="s">
        <v>24</v>
      </c>
    </row>
    <row r="34" spans="1:12">
      <c r="B34" s="19">
        <v>18</v>
      </c>
      <c r="C34" s="21">
        <f t="shared" si="3"/>
        <v>25.511834269852926</v>
      </c>
      <c r="D34" s="21">
        <f t="shared" si="3"/>
        <v>27.920676990611568</v>
      </c>
      <c r="E34" s="21">
        <f t="shared" si="3"/>
        <v>30.657998264200938</v>
      </c>
      <c r="F34" s="21">
        <f t="shared" si="3"/>
        <v>33.614305239677456</v>
      </c>
      <c r="G34" s="22">
        <f t="shared" si="3"/>
        <v>37.00858361892827</v>
      </c>
      <c r="H34" s="89"/>
      <c r="I34" s="92"/>
    </row>
    <row r="35" spans="1:12">
      <c r="B35" s="19">
        <v>20</v>
      </c>
      <c r="C35" s="21">
        <f t="shared" si="3"/>
        <v>21.535338078923967</v>
      </c>
      <c r="D35" s="21">
        <f t="shared" si="3"/>
        <v>23.568717640024083</v>
      </c>
      <c r="E35" s="21">
        <f t="shared" si="3"/>
        <v>25.879376232183308</v>
      </c>
      <c r="F35" s="21">
        <f t="shared" si="3"/>
        <v>28.374887511715269</v>
      </c>
      <c r="G35" s="22">
        <f t="shared" si="3"/>
        <v>31.240104165992705</v>
      </c>
      <c r="H35" s="89"/>
      <c r="I35" s="92"/>
    </row>
    <row r="36" spans="1:12">
      <c r="B36" s="19">
        <v>22</v>
      </c>
      <c r="C36" s="21">
        <f t="shared" si="3"/>
        <v>17.508376927857743</v>
      </c>
      <c r="D36" s="21">
        <f t="shared" si="3"/>
        <v>19.161528397440879</v>
      </c>
      <c r="E36" s="21">
        <f t="shared" si="3"/>
        <v>21.040109612876257</v>
      </c>
      <c r="F36" s="21">
        <f t="shared" si="3"/>
        <v>23.06897732554647</v>
      </c>
      <c r="G36" s="22">
        <f t="shared" si="3"/>
        <v>25.39841803268634</v>
      </c>
      <c r="H36" s="89"/>
      <c r="I36" s="92"/>
    </row>
    <row r="37" spans="1:12">
      <c r="B37" s="23">
        <v>24</v>
      </c>
      <c r="C37" s="25">
        <f t="shared" si="3"/>
        <v>13.382055950837854</v>
      </c>
      <c r="D37" s="25">
        <f t="shared" si="3"/>
        <v>14.645597714436276</v>
      </c>
      <c r="E37" s="25">
        <f t="shared" si="3"/>
        <v>16.081440627616303</v>
      </c>
      <c r="F37" s="25">
        <f t="shared" si="3"/>
        <v>17.632150973850734</v>
      </c>
      <c r="G37" s="26">
        <f t="shared" si="3"/>
        <v>19.412596186193966</v>
      </c>
      <c r="H37" s="90"/>
      <c r="I37" s="93"/>
    </row>
    <row r="38" spans="1:12" ht="5.25" customHeight="1"/>
    <row r="39" spans="1:12">
      <c r="A39" s="84" t="s">
        <v>21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29"/>
    </row>
    <row r="40" spans="1:12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29"/>
    </row>
    <row r="41" spans="1:12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29"/>
    </row>
    <row r="42" spans="1:12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29"/>
    </row>
    <row r="43" spans="1:12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29"/>
    </row>
    <row r="44" spans="1:12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</sheetData>
  <sheetProtection algorithmName="SHA-512" hashValue="cCpL2PZkRjbjueJ4myTpHyCzWcsS9uSSuu8tp1HyiyLJl42I+FnhyPR6T4RFopcG5O7NvajGwedmIselp3qujA==" saltValue="3+JSMQ9y/9IQHldVtsYj3g==" spinCount="100000" sheet="1" objects="1" scenarios="1"/>
  <mergeCells count="16">
    <mergeCell ref="H33:H37"/>
    <mergeCell ref="I33:I37"/>
    <mergeCell ref="A39:K43"/>
    <mergeCell ref="H17:I17"/>
    <mergeCell ref="H18:H22"/>
    <mergeCell ref="I18:I22"/>
    <mergeCell ref="H23:H27"/>
    <mergeCell ref="I23:I27"/>
    <mergeCell ref="H28:H32"/>
    <mergeCell ref="I28:I32"/>
    <mergeCell ref="A7:C7"/>
    <mergeCell ref="A8:C8"/>
    <mergeCell ref="C15:G15"/>
    <mergeCell ref="H15:I15"/>
    <mergeCell ref="C16:G16"/>
    <mergeCell ref="H16:I16"/>
  </mergeCells>
  <conditionalFormatting sqref="D8">
    <cfRule type="cellIs" dxfId="81" priority="11" stopIfTrue="1" operator="greaterThanOrEqual">
      <formula>$D$7</formula>
    </cfRule>
  </conditionalFormatting>
  <conditionalFormatting sqref="D7">
    <cfRule type="cellIs" dxfId="80" priority="12" stopIfTrue="1" operator="greaterThanOrEqual">
      <formula>60</formula>
    </cfRule>
  </conditionalFormatting>
  <conditionalFormatting sqref="C29:G29 C24:G24 C19:G19 C34:G34">
    <cfRule type="cellIs" dxfId="79" priority="15" stopIfTrue="1" operator="between">
      <formula>123</formula>
      <formula>190</formula>
    </cfRule>
    <cfRule type="cellIs" dxfId="78" priority="16" stopIfTrue="1" operator="greaterThanOrEqual">
      <formula>190</formula>
    </cfRule>
  </conditionalFormatting>
  <conditionalFormatting sqref="C18:G18 C23:G23 C28:G28 C33:G33">
    <cfRule type="cellIs" dxfId="77" priority="96" stopIfTrue="1" operator="greaterThan">
      <formula>$O$18</formula>
    </cfRule>
    <cfRule type="cellIs" dxfId="76" priority="97" stopIfTrue="1" operator="between">
      <formula>$N$18</formula>
      <formula>$O$18</formula>
    </cfRule>
    <cfRule type="cellIs" dxfId="75" priority="98" stopIfTrue="1" operator="between">
      <formula>157</formula>
      <formula>224</formula>
    </cfRule>
    <cfRule type="cellIs" dxfId="74" priority="99" stopIfTrue="1" operator="greaterThanOrEqual">
      <formula>224</formula>
    </cfRule>
  </conditionalFormatting>
  <conditionalFormatting sqref="C20:G20 C25:G25 C30:G30 C35:G35">
    <cfRule type="cellIs" dxfId="73" priority="120" stopIfTrue="1" operator="greaterThan">
      <formula>$O$20</formula>
    </cfRule>
    <cfRule type="cellIs" dxfId="72" priority="121" stopIfTrue="1" operator="between">
      <formula>$N$20</formula>
      <formula>$O$20</formula>
    </cfRule>
    <cfRule type="cellIs" dxfId="71" priority="122" stopIfTrue="1" operator="between">
      <formula>101</formula>
      <formula>168</formula>
    </cfRule>
    <cfRule type="cellIs" dxfId="70" priority="123" stopIfTrue="1" operator="greaterThanOrEqual">
      <formula>168</formula>
    </cfRule>
  </conditionalFormatting>
  <conditionalFormatting sqref="C21:G21 C26:G26 C31:G31 C36:G36">
    <cfRule type="cellIs" dxfId="69" priority="136" stopIfTrue="1" operator="greaterThan">
      <formula>$O$21</formula>
    </cfRule>
    <cfRule type="cellIs" dxfId="68" priority="137" stopIfTrue="1" operator="between">
      <formula>$N$21</formula>
      <formula>$O$21</formula>
    </cfRule>
    <cfRule type="cellIs" dxfId="67" priority="138" stopIfTrue="1" operator="between">
      <formula>79</formula>
      <formula>146</formula>
    </cfRule>
    <cfRule type="cellIs" dxfId="66" priority="139" stopIfTrue="1" operator="greaterThanOrEqual">
      <formula>146</formula>
    </cfRule>
  </conditionalFormatting>
  <conditionalFormatting sqref="C22:G22 C27:G27 C32:G32 C37:G37">
    <cfRule type="cellIs" dxfId="65" priority="152" stopIfTrue="1" operator="greaterThan">
      <formula>$O$22</formula>
    </cfRule>
    <cfRule type="cellIs" dxfId="64" priority="153" stopIfTrue="1" operator="between">
      <formula>$N$22</formula>
      <formula>$O$22</formula>
    </cfRule>
    <cfRule type="cellIs" dxfId="63" priority="154" stopIfTrue="1" operator="between">
      <formula>56</formula>
      <formula>123</formula>
    </cfRule>
    <cfRule type="cellIs" dxfId="62" priority="155" stopIfTrue="1" operator="greaterThanOrEqual">
      <formula>123</formula>
    </cfRule>
  </conditionalFormatting>
  <conditionalFormatting sqref="C19:G19 C24:G24 C29:G29 C34:G34">
    <cfRule type="cellIs" dxfId="61" priority="168" stopIfTrue="1" operator="greaterThan">
      <formula>$O$19</formula>
    </cfRule>
    <cfRule type="cellIs" dxfId="60" priority="169" stopIfTrue="1" operator="between">
      <formula>$N$19</formula>
      <formula>$O$19</formula>
    </cfRule>
  </conditionalFormatting>
  <printOptions horizontalCentered="1"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&amp;L&amp;8Rettig Germany GmbH
Postfach 1325
38688 Goslar&amp;C&amp;8Tel.: 05324/808-0
Fax : 05324/808-999
E-Mail: info@purmo.de&amp;R&amp;8&amp;D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P45"/>
  <sheetViews>
    <sheetView showGridLines="0" zoomScaleNormal="100" workbookViewId="0">
      <selection activeCell="I2" sqref="I2"/>
    </sheetView>
  </sheetViews>
  <sheetFormatPr baseColWidth="10" defaultColWidth="11.28515625" defaultRowHeight="12.75"/>
  <cols>
    <col min="1" max="1" width="5.140625" style="1" customWidth="1"/>
    <col min="2" max="2" width="8.7109375" style="1" customWidth="1"/>
    <col min="3" max="3" width="10.7109375" style="1" customWidth="1"/>
    <col min="4" max="7" width="8.140625" style="1" customWidth="1"/>
    <col min="8" max="8" width="5.140625" style="1" customWidth="1"/>
    <col min="9" max="9" width="3.140625" style="1" customWidth="1"/>
    <col min="10" max="10" width="4.7109375" style="1" customWidth="1"/>
    <col min="11" max="11" width="3.7109375" style="1" customWidth="1"/>
    <col min="12" max="13" width="4.7109375" style="1" customWidth="1"/>
    <col min="14" max="14" width="11.28515625" style="1"/>
    <col min="15" max="16" width="3.85546875" style="1" hidden="1" customWidth="1"/>
    <col min="17" max="16384" width="11.28515625" style="1"/>
  </cols>
  <sheetData>
    <row r="2" spans="1:14" ht="49.7" customHeight="1">
      <c r="C2" s="44" t="s">
        <v>49</v>
      </c>
    </row>
    <row r="3" spans="1:14" ht="5.25" customHeight="1"/>
    <row r="4" spans="1:14" ht="15.75">
      <c r="A4" s="2" t="s">
        <v>20</v>
      </c>
    </row>
    <row r="5" spans="1:14" ht="15.75">
      <c r="A5" s="2" t="s">
        <v>50</v>
      </c>
    </row>
    <row r="6" spans="1:14" ht="15" customHeight="1">
      <c r="A6" s="2"/>
      <c r="E6" s="3" t="s">
        <v>25</v>
      </c>
    </row>
    <row r="7" spans="1:14" ht="14.25">
      <c r="A7" s="66" t="s">
        <v>8</v>
      </c>
      <c r="B7" s="66"/>
      <c r="C7" s="66"/>
      <c r="D7" s="66"/>
      <c r="E7" s="30">
        <v>35</v>
      </c>
      <c r="F7" s="4" t="s">
        <v>1</v>
      </c>
      <c r="G7" s="5" t="str">
        <f>IF(E7&gt;55,"Vorlauftemperatur zu hoch!!!"," ")</f>
        <v xml:space="preserve"> </v>
      </c>
    </row>
    <row r="8" spans="1:14" ht="14.25">
      <c r="A8" s="66" t="s">
        <v>9</v>
      </c>
      <c r="B8" s="66"/>
      <c r="C8" s="66"/>
      <c r="D8" s="66"/>
      <c r="E8" s="30">
        <v>28</v>
      </c>
      <c r="F8" s="4" t="s">
        <v>1</v>
      </c>
      <c r="G8" s="5" t="str">
        <f>IF(E8&gt;=E7,"Rücklauftemperatur zu hoch!!!"," ")</f>
        <v xml:space="preserve"> </v>
      </c>
      <c r="H8" s="6"/>
      <c r="I8" s="6"/>
      <c r="J8" s="6"/>
      <c r="K8" s="6"/>
      <c r="L8" s="6"/>
      <c r="M8" s="6"/>
      <c r="N8" s="6"/>
    </row>
    <row r="9" spans="1:14">
      <c r="A9" s="4"/>
      <c r="E9" s="4"/>
      <c r="G9" s="7" t="str">
        <f>IF((E7-E8)&lt;=3,"Bitte eine Spreizung &gt; 3 K wählen!!"," ")</f>
        <v xml:space="preserve"> </v>
      </c>
    </row>
    <row r="10" spans="1:14" hidden="1">
      <c r="C10" s="1" t="s">
        <v>15</v>
      </c>
      <c r="D10" s="1">
        <v>1.96</v>
      </c>
      <c r="E10" s="1">
        <v>2.73</v>
      </c>
      <c r="F10" s="1">
        <v>3.64</v>
      </c>
      <c r="G10" s="1">
        <v>4.67</v>
      </c>
    </row>
    <row r="11" spans="1:14" hidden="1">
      <c r="C11" s="1" t="s">
        <v>16</v>
      </c>
      <c r="D11" s="1">
        <v>1.75</v>
      </c>
      <c r="E11" s="1">
        <v>2.35</v>
      </c>
      <c r="F11" s="1">
        <v>3</v>
      </c>
      <c r="G11" s="1">
        <v>3.7</v>
      </c>
    </row>
    <row r="12" spans="1:14" hidden="1">
      <c r="C12" s="1" t="s">
        <v>17</v>
      </c>
      <c r="D12" s="1">
        <v>1.58</v>
      </c>
      <c r="E12" s="1">
        <v>2.0499999999999998</v>
      </c>
      <c r="F12" s="1">
        <v>2.5499999999999998</v>
      </c>
      <c r="G12" s="1">
        <v>3.06</v>
      </c>
    </row>
    <row r="13" spans="1:14" hidden="1">
      <c r="C13" s="1" t="s">
        <v>18</v>
      </c>
      <c r="D13" s="1">
        <v>1.44</v>
      </c>
      <c r="E13" s="1">
        <v>1.83</v>
      </c>
      <c r="F13" s="1">
        <v>2.2200000000000002</v>
      </c>
      <c r="G13" s="1">
        <v>2.62</v>
      </c>
    </row>
    <row r="14" spans="1:14" ht="5.25" customHeight="1"/>
    <row r="15" spans="1:14" s="9" customFormat="1" ht="14.25">
      <c r="C15" s="8" t="s">
        <v>2</v>
      </c>
      <c r="D15" s="73" t="s">
        <v>19</v>
      </c>
      <c r="E15" s="74"/>
      <c r="F15" s="74"/>
      <c r="G15" s="75"/>
      <c r="H15" s="78" t="s">
        <v>6</v>
      </c>
      <c r="I15" s="79"/>
    </row>
    <row r="16" spans="1:14" s="9" customFormat="1">
      <c r="C16" s="10" t="s">
        <v>0</v>
      </c>
      <c r="D16" s="63" t="s">
        <v>3</v>
      </c>
      <c r="E16" s="64"/>
      <c r="F16" s="64"/>
      <c r="G16" s="65"/>
      <c r="H16" s="80" t="s">
        <v>7</v>
      </c>
      <c r="I16" s="81"/>
    </row>
    <row r="17" spans="3:16" s="9" customFormat="1" ht="15">
      <c r="C17" s="11" t="s">
        <v>10</v>
      </c>
      <c r="D17" s="32">
        <v>300</v>
      </c>
      <c r="E17" s="13">
        <v>225</v>
      </c>
      <c r="F17" s="13">
        <v>150</v>
      </c>
      <c r="G17" s="13">
        <v>75</v>
      </c>
      <c r="H17" s="82" t="s">
        <v>11</v>
      </c>
      <c r="I17" s="83"/>
    </row>
    <row r="18" spans="3:16">
      <c r="C18" s="33">
        <v>15</v>
      </c>
      <c r="D18" s="16">
        <f t="shared" ref="D18:G22" si="0">D$10*(($E$7-$E$8)/(LN(($E$7-$C18)/($E$8-$C18))))*0.95</f>
        <v>30.256538764881405</v>
      </c>
      <c r="E18" s="17">
        <f t="shared" si="0"/>
        <v>42.143036136799104</v>
      </c>
      <c r="F18" s="17">
        <f t="shared" si="0"/>
        <v>56.190714849065472</v>
      </c>
      <c r="G18" s="18">
        <f t="shared" si="0"/>
        <v>72.090834710202131</v>
      </c>
      <c r="H18" s="100" t="s">
        <v>4</v>
      </c>
      <c r="I18" s="77" t="s">
        <v>5</v>
      </c>
      <c r="O18" s="1">
        <f>11*(29-C18)</f>
        <v>154</v>
      </c>
      <c r="P18" s="1">
        <f>11*(35-C18)</f>
        <v>220</v>
      </c>
    </row>
    <row r="19" spans="3:16">
      <c r="C19" s="34">
        <v>18</v>
      </c>
      <c r="D19" s="20">
        <f t="shared" si="0"/>
        <v>24.563335958667018</v>
      </c>
      <c r="E19" s="21">
        <f t="shared" si="0"/>
        <v>34.213217942429061</v>
      </c>
      <c r="F19" s="21">
        <f t="shared" si="0"/>
        <v>45.617623923238746</v>
      </c>
      <c r="G19" s="22">
        <f t="shared" si="0"/>
        <v>58.525907615803554</v>
      </c>
      <c r="H19" s="101"/>
      <c r="I19" s="71"/>
      <c r="O19" s="1">
        <f>11*(29-C19)</f>
        <v>121</v>
      </c>
      <c r="P19" s="1">
        <f>11*(35-C19)</f>
        <v>187</v>
      </c>
    </row>
    <row r="20" spans="3:16">
      <c r="C20" s="34">
        <v>20</v>
      </c>
      <c r="D20" s="20">
        <f t="shared" si="0"/>
        <v>20.734680957110722</v>
      </c>
      <c r="E20" s="21">
        <f t="shared" si="0"/>
        <v>28.880448475975648</v>
      </c>
      <c r="F20" s="21">
        <f t="shared" si="0"/>
        <v>38.507264634634197</v>
      </c>
      <c r="G20" s="22">
        <f t="shared" si="0"/>
        <v>49.403551055972997</v>
      </c>
      <c r="H20" s="101"/>
      <c r="I20" s="71"/>
      <c r="O20" s="1">
        <f>11*(29-C20)</f>
        <v>99</v>
      </c>
      <c r="P20" s="1">
        <f>11*(35-C20)</f>
        <v>165</v>
      </c>
    </row>
    <row r="21" spans="3:16">
      <c r="C21" s="34">
        <v>22</v>
      </c>
      <c r="D21" s="20">
        <f t="shared" si="0"/>
        <v>16.857437219955074</v>
      </c>
      <c r="E21" s="21">
        <f t="shared" si="0"/>
        <v>23.480001842080281</v>
      </c>
      <c r="F21" s="21">
        <f t="shared" si="0"/>
        <v>31.306669122773709</v>
      </c>
      <c r="G21" s="22">
        <f t="shared" si="0"/>
        <v>40.165424396525609</v>
      </c>
      <c r="H21" s="101"/>
      <c r="I21" s="71"/>
      <c r="O21" s="1">
        <f>11*(29-C21)</f>
        <v>77</v>
      </c>
      <c r="P21" s="1">
        <f>11*(35-C21)</f>
        <v>143</v>
      </c>
    </row>
    <row r="22" spans="3:16">
      <c r="C22" s="35">
        <v>24</v>
      </c>
      <c r="D22" s="24">
        <f t="shared" si="0"/>
        <v>12.884527731764869</v>
      </c>
      <c r="E22" s="25">
        <f t="shared" si="0"/>
        <v>17.946306483529639</v>
      </c>
      <c r="F22" s="25">
        <f t="shared" si="0"/>
        <v>23.928408644706188</v>
      </c>
      <c r="G22" s="26">
        <f t="shared" si="0"/>
        <v>30.699359442521398</v>
      </c>
      <c r="H22" s="102"/>
      <c r="I22" s="72"/>
      <c r="O22" s="1">
        <f>11*(29-C22)</f>
        <v>55</v>
      </c>
      <c r="P22" s="1">
        <f>11*(35-C22)</f>
        <v>121</v>
      </c>
    </row>
    <row r="23" spans="3:16">
      <c r="C23" s="36">
        <v>15</v>
      </c>
      <c r="D23" s="16">
        <f>D$11*(($E$7-$E$8)/(LN(($E$7-$C23)/($E$8-$C23))))*0.95</f>
        <v>27.014766754358401</v>
      </c>
      <c r="E23" s="17">
        <f t="shared" ref="E23:G27" si="1">E$11*(($E$7-$E$8)/(LN(($E$7-$C23)/($E$8-$C23))))*0.95</f>
        <v>36.276972498709853</v>
      </c>
      <c r="F23" s="17">
        <f t="shared" si="1"/>
        <v>46.31102872175726</v>
      </c>
      <c r="G23" s="18">
        <f t="shared" si="1"/>
        <v>57.116935423500621</v>
      </c>
      <c r="H23" s="100" t="s">
        <v>12</v>
      </c>
      <c r="I23" s="77" t="s">
        <v>22</v>
      </c>
    </row>
    <row r="24" spans="3:16">
      <c r="C24" s="34">
        <v>18</v>
      </c>
      <c r="D24" s="20">
        <f>D$11*(($E$7-$E$8)/(LN(($E$7-$C24)/($E$8-$C24))))*0.95</f>
        <v>21.931549963095549</v>
      </c>
      <c r="E24" s="21">
        <f t="shared" si="1"/>
        <v>29.450938521871169</v>
      </c>
      <c r="F24" s="21">
        <f t="shared" si="1"/>
        <v>37.596942793878085</v>
      </c>
      <c r="G24" s="22">
        <f t="shared" si="1"/>
        <v>46.369562779116308</v>
      </c>
      <c r="H24" s="101"/>
      <c r="I24" s="71"/>
    </row>
    <row r="25" spans="3:16">
      <c r="C25" s="34">
        <v>20</v>
      </c>
      <c r="D25" s="20">
        <f>D$11*(($E$7-$E$8)/(LN(($E$7-$C25)/($E$8-$C25))))*0.95</f>
        <v>18.513107997420288</v>
      </c>
      <c r="E25" s="21">
        <f t="shared" si="1"/>
        <v>24.860459310821533</v>
      </c>
      <c r="F25" s="21">
        <f t="shared" si="1"/>
        <v>31.736756567006207</v>
      </c>
      <c r="G25" s="22">
        <f t="shared" si="1"/>
        <v>39.141999765974326</v>
      </c>
      <c r="H25" s="101"/>
      <c r="I25" s="71"/>
    </row>
    <row r="26" spans="3:16">
      <c r="C26" s="34">
        <v>22</v>
      </c>
      <c r="D26" s="20">
        <f>D$11*(($E$7-$E$8)/(LN(($E$7-$C26)/($E$8-$C26))))*0.95</f>
        <v>15.051283232102746</v>
      </c>
      <c r="E26" s="21">
        <f t="shared" si="1"/>
        <v>20.211723197395116</v>
      </c>
      <c r="F26" s="21">
        <f t="shared" si="1"/>
        <v>25.802199826461848</v>
      </c>
      <c r="G26" s="22">
        <f t="shared" si="1"/>
        <v>31.82271311930295</v>
      </c>
      <c r="H26" s="101"/>
      <c r="I26" s="71"/>
    </row>
    <row r="27" spans="3:16">
      <c r="C27" s="37">
        <v>24</v>
      </c>
      <c r="D27" s="24">
        <f>D$11*(($E$7-$E$8)/(LN(($E$7-$C27)/($E$8-$C27))))*0.95</f>
        <v>11.504042617647205</v>
      </c>
      <c r="E27" s="25">
        <f t="shared" si="1"/>
        <v>15.448285800840535</v>
      </c>
      <c r="F27" s="25">
        <f t="shared" si="1"/>
        <v>19.721215915966638</v>
      </c>
      <c r="G27" s="26">
        <f t="shared" si="1"/>
        <v>24.322832963025522</v>
      </c>
      <c r="H27" s="102"/>
      <c r="I27" s="72"/>
    </row>
    <row r="28" spans="3:16">
      <c r="C28" s="33">
        <v>15</v>
      </c>
      <c r="D28" s="16">
        <f>D$12*(($E$7-$E$8)/(LN(($E$7-$C28)/($E$8-$C28))))*0.95</f>
        <v>24.390475126792154</v>
      </c>
      <c r="E28" s="17">
        <f t="shared" ref="E28:G32" si="2">E$12*(($E$7-$E$8)/(LN(($E$7-$C28)/($E$8-$C28))))*0.95</f>
        <v>31.645869626534122</v>
      </c>
      <c r="F28" s="17">
        <f t="shared" si="2"/>
        <v>39.364374413493664</v>
      </c>
      <c r="G28" s="18">
        <f t="shared" si="2"/>
        <v>47.237249296192402</v>
      </c>
      <c r="H28" s="100" t="s">
        <v>13</v>
      </c>
      <c r="I28" s="77" t="s">
        <v>23</v>
      </c>
    </row>
    <row r="29" spans="3:16">
      <c r="C29" s="34">
        <v>18</v>
      </c>
      <c r="D29" s="20">
        <f>D$12*(($E$7-$E$8)/(LN(($E$7-$C29)/($E$8-$C29))))*0.95</f>
        <v>19.801056538109126</v>
      </c>
      <c r="E29" s="21">
        <f t="shared" si="2"/>
        <v>25.691244242483357</v>
      </c>
      <c r="F29" s="21">
        <f t="shared" si="2"/>
        <v>31.957401374796369</v>
      </c>
      <c r="G29" s="22">
        <f t="shared" si="2"/>
        <v>38.348881649755647</v>
      </c>
      <c r="H29" s="101"/>
      <c r="I29" s="71"/>
    </row>
    <row r="30" spans="3:16">
      <c r="C30" s="34">
        <v>20</v>
      </c>
      <c r="D30" s="20">
        <f>D$12*(($E$7-$E$8)/(LN(($E$7-$C30)/($E$8-$C30))))*0.95</f>
        <v>16.714691791956604</v>
      </c>
      <c r="E30" s="21">
        <f t="shared" si="2"/>
        <v>21.686783654120905</v>
      </c>
      <c r="F30" s="21">
        <f t="shared" si="2"/>
        <v>26.976243081955271</v>
      </c>
      <c r="G30" s="22">
        <f t="shared" si="2"/>
        <v>32.371491698346333</v>
      </c>
      <c r="H30" s="101"/>
      <c r="I30" s="71"/>
    </row>
    <row r="31" spans="3:16">
      <c r="C31" s="34">
        <v>22</v>
      </c>
      <c r="D31" s="20">
        <f>D$12*(($E$7-$E$8)/(LN(($E$7-$C31)/($E$8-$C31))))*0.95</f>
        <v>13.589158575269909</v>
      </c>
      <c r="E31" s="21">
        <f t="shared" si="2"/>
        <v>17.631503214748928</v>
      </c>
      <c r="F31" s="21">
        <f t="shared" si="2"/>
        <v>21.931869852492568</v>
      </c>
      <c r="G31" s="22">
        <f t="shared" si="2"/>
        <v>26.318243822991089</v>
      </c>
      <c r="H31" s="101"/>
      <c r="I31" s="71"/>
    </row>
    <row r="32" spans="3:16">
      <c r="C32" s="35">
        <v>24</v>
      </c>
      <c r="D32" s="24">
        <f>D$12*(($E$7-$E$8)/(LN(($E$7-$C32)/($E$8-$C32))))*0.95</f>
        <v>10.386507049075762</v>
      </c>
      <c r="E32" s="25">
        <f t="shared" si="2"/>
        <v>13.476164209243867</v>
      </c>
      <c r="F32" s="25">
        <f t="shared" si="2"/>
        <v>16.763033528571643</v>
      </c>
      <c r="G32" s="26">
        <f t="shared" si="2"/>
        <v>20.115640234285969</v>
      </c>
      <c r="H32" s="102"/>
      <c r="I32" s="72"/>
    </row>
    <row r="33" spans="1:13">
      <c r="C33" s="36">
        <v>15</v>
      </c>
      <c r="D33" s="16">
        <f>D$13*(($E$7-$E$8)/(LN(($E$7-$C33)/($E$8-$C33))))*0.95</f>
        <v>22.229293786443481</v>
      </c>
      <c r="E33" s="17">
        <f t="shared" ref="E33:G37" si="3">E$13*(($E$7-$E$8)/(LN(($E$7-$C33)/($E$8-$C33))))*0.95</f>
        <v>28.249727520271929</v>
      </c>
      <c r="F33" s="17">
        <f t="shared" si="3"/>
        <v>34.270161254100373</v>
      </c>
      <c r="G33" s="18">
        <f t="shared" si="3"/>
        <v>40.444965083668009</v>
      </c>
      <c r="H33" s="106" t="s">
        <v>14</v>
      </c>
      <c r="I33" s="70" t="s">
        <v>24</v>
      </c>
    </row>
    <row r="34" spans="1:13">
      <c r="C34" s="34">
        <v>18</v>
      </c>
      <c r="D34" s="20">
        <f>D$13*(($E$7-$E$8)/(LN(($E$7-$C34)/($E$8-$C34))))*0.95</f>
        <v>18.046532541061481</v>
      </c>
      <c r="E34" s="21">
        <f t="shared" si="3"/>
        <v>22.934135104265632</v>
      </c>
      <c r="F34" s="21">
        <f t="shared" si="3"/>
        <v>27.821737667469787</v>
      </c>
      <c r="G34" s="22">
        <f t="shared" si="3"/>
        <v>32.834663373320197</v>
      </c>
      <c r="H34" s="101"/>
      <c r="I34" s="71"/>
    </row>
    <row r="35" spans="1:13">
      <c r="C35" s="34">
        <v>20</v>
      </c>
      <c r="D35" s="20">
        <f>D$13*(($E$7-$E$8)/(LN(($E$7-$C35)/($E$8-$C35))))*0.95</f>
        <v>15.23364315216298</v>
      </c>
      <c r="E35" s="21">
        <f t="shared" si="3"/>
        <v>19.359421505873787</v>
      </c>
      <c r="F35" s="21">
        <f t="shared" si="3"/>
        <v>23.485199859584597</v>
      </c>
      <c r="G35" s="22">
        <f t="shared" si="3"/>
        <v>27.716767401852085</v>
      </c>
      <c r="H35" s="101"/>
      <c r="I35" s="71"/>
    </row>
    <row r="36" spans="1:13">
      <c r="C36" s="34">
        <v>22</v>
      </c>
      <c r="D36" s="20">
        <f>D$13*(($E$7-$E$8)/(LN(($E$7-$C36)/($E$8-$C36))))*0.95</f>
        <v>12.385055916701688</v>
      </c>
      <c r="E36" s="21">
        <f t="shared" si="3"/>
        <v>15.739341894141727</v>
      </c>
      <c r="F36" s="21">
        <f t="shared" si="3"/>
        <v>19.09362787158177</v>
      </c>
      <c r="G36" s="22">
        <f t="shared" si="3"/>
        <v>22.53392118177668</v>
      </c>
      <c r="H36" s="101"/>
      <c r="I36" s="71"/>
    </row>
    <row r="37" spans="1:13">
      <c r="C37" s="35">
        <v>24</v>
      </c>
      <c r="D37" s="24">
        <f>D$13*(($E$7-$E$8)/(LN(($E$7-$C37)/($E$8-$C37))))*0.95</f>
        <v>9.4661836396639867</v>
      </c>
      <c r="E37" s="25">
        <f t="shared" si="3"/>
        <v>12.029941708739649</v>
      </c>
      <c r="F37" s="25">
        <f t="shared" si="3"/>
        <v>14.593699777815313</v>
      </c>
      <c r="G37" s="26">
        <f t="shared" si="3"/>
        <v>17.223195233277529</v>
      </c>
      <c r="H37" s="102"/>
      <c r="I37" s="72"/>
    </row>
    <row r="38" spans="1:13" ht="15.6" customHeight="1">
      <c r="D38" s="103" t="s">
        <v>26</v>
      </c>
      <c r="E38" s="104"/>
      <c r="F38" s="104"/>
      <c r="G38" s="105"/>
    </row>
    <row r="39" spans="1:13" ht="7.5" customHeight="1">
      <c r="B39" s="38"/>
      <c r="C39" s="38"/>
      <c r="D39" s="38"/>
      <c r="E39" s="38"/>
      <c r="F39" s="38"/>
      <c r="G39" s="38"/>
      <c r="H39" s="38"/>
      <c r="I39" s="38"/>
    </row>
    <row r="40" spans="1:13" ht="55.5" customHeight="1">
      <c r="A40" s="84" t="s">
        <v>51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31"/>
      <c r="M40" s="31"/>
    </row>
    <row r="41" spans="1:13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</row>
    <row r="42" spans="1:13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</row>
    <row r="43" spans="1:13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</row>
    <row r="44" spans="1:13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29"/>
      <c r="M44" s="29"/>
    </row>
    <row r="45" spans="1:13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</row>
  </sheetData>
  <sheetProtection algorithmName="SHA-512" hashValue="snKX8djSsQ6t14m0j8BTK0vFUo9yok2B1sQBtRrrzIbuTuO8K07wLL28Lpy3JJ4lLzyy8bGs471dTP4La7Lh3g==" saltValue="X3uOdZ1HtOmXw7xpyOLynA==" spinCount="100000" sheet="1" objects="1" scenarios="1"/>
  <mergeCells count="17">
    <mergeCell ref="D38:G38"/>
    <mergeCell ref="A40:K40"/>
    <mergeCell ref="H33:H37"/>
    <mergeCell ref="I33:I37"/>
    <mergeCell ref="H23:H27"/>
    <mergeCell ref="I23:I27"/>
    <mergeCell ref="H28:H32"/>
    <mergeCell ref="A7:D7"/>
    <mergeCell ref="A8:D8"/>
    <mergeCell ref="I28:I32"/>
    <mergeCell ref="D15:G15"/>
    <mergeCell ref="D16:G16"/>
    <mergeCell ref="I18:I22"/>
    <mergeCell ref="H15:I15"/>
    <mergeCell ref="H16:I16"/>
    <mergeCell ref="H17:I17"/>
    <mergeCell ref="H18:H22"/>
  </mergeCells>
  <phoneticPr fontId="0" type="noConversion"/>
  <conditionalFormatting sqref="E8">
    <cfRule type="cellIs" dxfId="59" priority="11" stopIfTrue="1" operator="greaterThanOrEqual">
      <formula>$E$7</formula>
    </cfRule>
  </conditionalFormatting>
  <conditionalFormatting sqref="E7">
    <cfRule type="cellIs" dxfId="58" priority="12" stopIfTrue="1" operator="greaterThan">
      <formula>55</formula>
    </cfRule>
  </conditionalFormatting>
  <conditionalFormatting sqref="D18:G18 D23:G23 D28:G28 D33:G33">
    <cfRule type="cellIs" dxfId="57" priority="9" stopIfTrue="1" operator="greaterThan">
      <formula>$P$18</formula>
    </cfRule>
    <cfRule type="cellIs" dxfId="56" priority="10" stopIfTrue="1" operator="between">
      <formula>$O$18</formula>
      <formula>$P$18</formula>
    </cfRule>
  </conditionalFormatting>
  <conditionalFormatting sqref="D19:G19 D24:G24 D29:G29 D34:G34">
    <cfRule type="cellIs" dxfId="55" priority="7" stopIfTrue="1" operator="greaterThan">
      <formula>$P$19</formula>
    </cfRule>
    <cfRule type="cellIs" dxfId="54" priority="8" stopIfTrue="1" operator="between">
      <formula>$O$19</formula>
      <formula>$P$19</formula>
    </cfRule>
  </conditionalFormatting>
  <conditionalFormatting sqref="D20:G20 D25:G25 D30:G30 D35:G35">
    <cfRule type="cellIs" dxfId="53" priority="5" stopIfTrue="1" operator="greaterThan">
      <formula>$P$20</formula>
    </cfRule>
    <cfRule type="cellIs" dxfId="52" priority="6" stopIfTrue="1" operator="between">
      <formula>$O$20</formula>
      <formula>$P$20</formula>
    </cfRule>
  </conditionalFormatting>
  <conditionalFormatting sqref="D21:G21 D26:G26 D31:G31 D36:G36">
    <cfRule type="cellIs" dxfId="51" priority="3" stopIfTrue="1" operator="greaterThan">
      <formula>$P$21</formula>
    </cfRule>
    <cfRule type="cellIs" dxfId="50" priority="4" stopIfTrue="1" operator="between">
      <formula>$O$21</formula>
      <formula>$P$21</formula>
    </cfRule>
  </conditionalFormatting>
  <conditionalFormatting sqref="D22:G22 D27:G27 D32:G32 D37:G37">
    <cfRule type="cellIs" dxfId="49" priority="1" stopIfTrue="1" operator="greaterThan">
      <formula>$P$22</formula>
    </cfRule>
    <cfRule type="cellIs" dxfId="48" priority="2" stopIfTrue="1" operator="between">
      <formula>$O$22</formula>
      <formula>$P$22</formula>
    </cfRule>
  </conditionalFormatting>
  <printOptions horizontalCentered="1"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&amp;L&amp;8Rettig Germany GmbH
Postfach 1325
38688 Goslar&amp;C&amp;8Tel.: 05324/808-0
Fax : 05324/808-999
E-Mail: info@purmo.de&amp;R&amp;8&amp;D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S45"/>
  <sheetViews>
    <sheetView showGridLines="0" zoomScaleNormal="100" workbookViewId="0">
      <selection activeCell="V23" sqref="V23"/>
    </sheetView>
  </sheetViews>
  <sheetFormatPr baseColWidth="10" defaultColWidth="11.28515625" defaultRowHeight="12.75"/>
  <cols>
    <col min="1" max="1" width="5.140625" style="1" customWidth="1"/>
    <col min="2" max="2" width="8.7109375" style="1" customWidth="1"/>
    <col min="3" max="3" width="10.7109375" style="1" customWidth="1"/>
    <col min="4" max="6" width="7.7109375" style="1" customWidth="1"/>
    <col min="7" max="7" width="5.140625" style="1" customWidth="1"/>
    <col min="8" max="8" width="9.140625" style="1" customWidth="1"/>
    <col min="9" max="9" width="4.7109375" style="1" customWidth="1"/>
    <col min="10" max="10" width="3.7109375" style="1" customWidth="1"/>
    <col min="11" max="12" width="4.7109375" style="1" customWidth="1"/>
    <col min="13" max="13" width="11.28515625" style="1"/>
    <col min="14" max="15" width="3.85546875" style="1" hidden="1" customWidth="1"/>
    <col min="16" max="16" width="11.28515625" style="1" hidden="1" customWidth="1"/>
    <col min="17" max="19" width="0" style="1" hidden="1" customWidth="1"/>
    <col min="20" max="16384" width="11.28515625" style="1"/>
  </cols>
  <sheetData>
    <row r="2" spans="1:13" ht="49.7" customHeight="1">
      <c r="C2" s="44" t="s">
        <v>56</v>
      </c>
    </row>
    <row r="3" spans="1:13" ht="5.25" customHeight="1"/>
    <row r="4" spans="1:13" ht="15.75">
      <c r="A4" s="2" t="s">
        <v>20</v>
      </c>
    </row>
    <row r="5" spans="1:13" ht="15.75">
      <c r="A5" s="2" t="s">
        <v>57</v>
      </c>
    </row>
    <row r="6" spans="1:13" ht="15" customHeight="1">
      <c r="A6" s="2"/>
      <c r="E6" s="3" t="s">
        <v>25</v>
      </c>
    </row>
    <row r="7" spans="1:13" ht="14.25">
      <c r="A7" s="66" t="s">
        <v>8</v>
      </c>
      <c r="B7" s="66"/>
      <c r="C7" s="66"/>
      <c r="D7" s="66"/>
      <c r="E7" s="30">
        <v>35</v>
      </c>
      <c r="F7" s="4" t="s">
        <v>1</v>
      </c>
    </row>
    <row r="8" spans="1:13" ht="14.25">
      <c r="A8" s="66" t="s">
        <v>9</v>
      </c>
      <c r="B8" s="66"/>
      <c r="C8" s="66"/>
      <c r="D8" s="66"/>
      <c r="E8" s="30">
        <v>28</v>
      </c>
      <c r="F8" s="4" t="s">
        <v>1</v>
      </c>
      <c r="G8" s="6"/>
      <c r="H8" s="6"/>
      <c r="I8" s="6"/>
      <c r="J8" s="6"/>
      <c r="K8" s="6"/>
      <c r="L8" s="6"/>
      <c r="M8" s="6"/>
    </row>
    <row r="9" spans="1:13">
      <c r="A9" s="4"/>
      <c r="E9" s="4"/>
    </row>
    <row r="10" spans="1:13" hidden="1">
      <c r="C10" s="1" t="s">
        <v>15</v>
      </c>
      <c r="D10" s="1">
        <v>4.71</v>
      </c>
      <c r="E10" s="1">
        <v>6.49</v>
      </c>
    </row>
    <row r="11" spans="1:13" hidden="1">
      <c r="C11" s="1" t="s">
        <v>16</v>
      </c>
      <c r="D11" s="1">
        <v>3.82</v>
      </c>
      <c r="E11" s="1">
        <v>4.7</v>
      </c>
    </row>
    <row r="12" spans="1:13" hidden="1">
      <c r="C12" s="1" t="s">
        <v>17</v>
      </c>
      <c r="D12" s="1">
        <v>3.04</v>
      </c>
      <c r="F12" s="1">
        <v>4.05</v>
      </c>
    </row>
    <row r="13" spans="1:13" hidden="1">
      <c r="C13" s="1" t="s">
        <v>18</v>
      </c>
      <c r="D13" s="1">
        <v>2.58</v>
      </c>
      <c r="F13" s="1">
        <v>3.35</v>
      </c>
    </row>
    <row r="14" spans="1:13" ht="5.25" customHeight="1"/>
    <row r="15" spans="1:13" s="9" customFormat="1" ht="14.25">
      <c r="C15" s="8" t="s">
        <v>2</v>
      </c>
      <c r="D15" s="73" t="s">
        <v>19</v>
      </c>
      <c r="E15" s="74"/>
      <c r="F15" s="74"/>
      <c r="G15" s="78" t="s">
        <v>6</v>
      </c>
      <c r="H15" s="79"/>
    </row>
    <row r="16" spans="1:13" s="9" customFormat="1">
      <c r="C16" s="10" t="s">
        <v>0</v>
      </c>
      <c r="D16" s="63" t="s">
        <v>46</v>
      </c>
      <c r="E16" s="64"/>
      <c r="F16" s="64"/>
      <c r="G16" s="80" t="s">
        <v>7</v>
      </c>
      <c r="H16" s="81"/>
    </row>
    <row r="17" spans="3:19" s="9" customFormat="1" ht="15">
      <c r="C17" s="11" t="s">
        <v>10</v>
      </c>
      <c r="D17" s="32">
        <v>125</v>
      </c>
      <c r="E17" s="13">
        <v>125</v>
      </c>
      <c r="F17" s="13">
        <v>125</v>
      </c>
      <c r="G17" s="82" t="s">
        <v>11</v>
      </c>
      <c r="H17" s="83"/>
    </row>
    <row r="18" spans="3:19">
      <c r="C18" s="33">
        <v>15</v>
      </c>
      <c r="D18" s="16">
        <f>D$10*(($E$7-$E$8)/(LN(($E$7-$C18)/($E$8-$C18))))</f>
        <v>76.535068519114631</v>
      </c>
      <c r="E18" s="16">
        <f t="shared" ref="E18:E22" si="0">E$10*(($E$7-$E$8)/(LN(($E$7-$C18)/($E$8-$C18))))</f>
        <v>105.4591496155104</v>
      </c>
      <c r="F18" s="46" t="s">
        <v>58</v>
      </c>
      <c r="G18" s="100" t="s">
        <v>4</v>
      </c>
      <c r="H18" s="77" t="s">
        <v>59</v>
      </c>
      <c r="O18" s="1">
        <f t="shared" ref="O18:O37" si="1">11*(29-C18)</f>
        <v>154</v>
      </c>
      <c r="P18" s="1">
        <f t="shared" ref="P18:P37" si="2">11*(35-C18)</f>
        <v>220</v>
      </c>
      <c r="R18" s="1">
        <v>9.7880800000000008</v>
      </c>
      <c r="S18" s="1">
        <v>4.71</v>
      </c>
    </row>
    <row r="19" spans="3:19">
      <c r="C19" s="34">
        <v>18</v>
      </c>
      <c r="D19" s="16">
        <f>D$10*(($E$7-$E$8)/(LN(($E$7-$C19)/($E$8-$C19))))</f>
        <v>62.133894933040629</v>
      </c>
      <c r="E19" s="16">
        <f t="shared" si="0"/>
        <v>85.615494292024138</v>
      </c>
      <c r="F19" s="46" t="s">
        <v>58</v>
      </c>
      <c r="G19" s="101"/>
      <c r="H19" s="71"/>
      <c r="O19" s="1">
        <f t="shared" si="1"/>
        <v>121</v>
      </c>
      <c r="P19" s="1">
        <f t="shared" si="2"/>
        <v>187</v>
      </c>
      <c r="R19" s="1">
        <v>14.86</v>
      </c>
    </row>
    <row r="20" spans="3:19">
      <c r="C20" s="34">
        <v>20</v>
      </c>
      <c r="D20" s="16">
        <f t="shared" ref="D20:D22" si="3">D$10*(($E$7-$E$8)/(LN(($E$7-$C20)/($E$8-$C20))))</f>
        <v>52.449166115999731</v>
      </c>
      <c r="E20" s="16">
        <f t="shared" si="0"/>
        <v>72.270719340305362</v>
      </c>
      <c r="F20" s="46" t="s">
        <v>58</v>
      </c>
      <c r="G20" s="101"/>
      <c r="H20" s="71"/>
      <c r="O20" s="1">
        <f t="shared" si="1"/>
        <v>99</v>
      </c>
      <c r="P20" s="1">
        <f t="shared" si="2"/>
        <v>165</v>
      </c>
      <c r="R20" s="1">
        <v>19.895399999999999</v>
      </c>
    </row>
    <row r="21" spans="3:19">
      <c r="C21" s="34">
        <v>22</v>
      </c>
      <c r="D21" s="16">
        <f t="shared" si="3"/>
        <v>42.64153023952116</v>
      </c>
      <c r="E21" s="16">
        <f t="shared" si="0"/>
        <v>58.756588376749967</v>
      </c>
      <c r="F21" s="46" t="s">
        <v>58</v>
      </c>
      <c r="G21" s="101"/>
      <c r="H21" s="71"/>
      <c r="O21" s="1">
        <f t="shared" si="1"/>
        <v>77</v>
      </c>
      <c r="P21" s="1">
        <f t="shared" si="2"/>
        <v>143</v>
      </c>
    </row>
    <row r="22" spans="3:19">
      <c r="C22" s="35">
        <v>24</v>
      </c>
      <c r="D22" s="16">
        <f t="shared" si="3"/>
        <v>32.591904197965917</v>
      </c>
      <c r="E22" s="16">
        <f t="shared" si="0"/>
        <v>44.909014489341573</v>
      </c>
      <c r="F22" s="46" t="s">
        <v>58</v>
      </c>
      <c r="G22" s="102"/>
      <c r="H22" s="72"/>
      <c r="O22" s="1">
        <f t="shared" si="1"/>
        <v>55</v>
      </c>
      <c r="P22" s="1">
        <f t="shared" si="2"/>
        <v>121</v>
      </c>
    </row>
    <row r="23" spans="3:19">
      <c r="C23" s="36">
        <v>15</v>
      </c>
      <c r="D23" s="16">
        <f>D$11*(($E$7-$E$8)/(LN(($E$7-$C23)/($E$8-$C23))))</f>
        <v>62.073027970916748</v>
      </c>
      <c r="E23" s="16">
        <f t="shared" ref="E23:E27" si="4">E$11*(($E$7-$E$8)/(LN(($E$7-$C23)/($E$8-$C23))))</f>
        <v>76.37257368149443</v>
      </c>
      <c r="F23" s="46" t="s">
        <v>58</v>
      </c>
      <c r="G23" s="100" t="s">
        <v>12</v>
      </c>
      <c r="H23" s="77" t="s">
        <v>60</v>
      </c>
      <c r="O23" s="1">
        <f t="shared" si="1"/>
        <v>154</v>
      </c>
      <c r="P23" s="1">
        <f t="shared" si="2"/>
        <v>220</v>
      </c>
    </row>
    <row r="24" spans="3:19">
      <c r="C24" s="34">
        <v>18</v>
      </c>
      <c r="D24" s="16">
        <f t="shared" ref="D24:D27" si="5">D$11*(($E$7-$E$8)/(LN(($E$7-$C24)/($E$8-$C24))))</f>
        <v>50.393095253548879</v>
      </c>
      <c r="E24" s="16">
        <f t="shared" si="4"/>
        <v>62.001975835518252</v>
      </c>
      <c r="F24" s="46" t="s">
        <v>58</v>
      </c>
      <c r="G24" s="101"/>
      <c r="H24" s="71"/>
      <c r="O24" s="1">
        <f t="shared" si="1"/>
        <v>121</v>
      </c>
      <c r="P24" s="1">
        <f t="shared" si="2"/>
        <v>187</v>
      </c>
    </row>
    <row r="25" spans="3:19">
      <c r="C25" s="34">
        <v>20</v>
      </c>
      <c r="D25" s="16">
        <f t="shared" si="5"/>
        <v>42.538389503846915</v>
      </c>
      <c r="E25" s="16">
        <f t="shared" si="4"/>
        <v>52.337809075413752</v>
      </c>
      <c r="F25" s="46" t="s">
        <v>58</v>
      </c>
      <c r="G25" s="101"/>
      <c r="H25" s="71"/>
      <c r="O25" s="1">
        <f t="shared" si="1"/>
        <v>99</v>
      </c>
      <c r="P25" s="1">
        <f t="shared" si="2"/>
        <v>165</v>
      </c>
    </row>
    <row r="26" spans="3:19">
      <c r="C26" s="34">
        <v>22</v>
      </c>
      <c r="D26" s="16">
        <f t="shared" si="5"/>
        <v>34.58400117090676</v>
      </c>
      <c r="E26" s="16">
        <f t="shared" si="4"/>
        <v>42.550996205042352</v>
      </c>
      <c r="F26" s="46" t="s">
        <v>58</v>
      </c>
      <c r="G26" s="101"/>
      <c r="H26" s="71"/>
      <c r="O26" s="1">
        <f t="shared" si="1"/>
        <v>77</v>
      </c>
      <c r="P26" s="1">
        <f t="shared" si="2"/>
        <v>143</v>
      </c>
    </row>
    <row r="27" spans="3:19">
      <c r="C27" s="37">
        <v>24</v>
      </c>
      <c r="D27" s="16">
        <f t="shared" si="5"/>
        <v>26.433349052278089</v>
      </c>
      <c r="E27" s="16">
        <f t="shared" si="4"/>
        <v>32.522706949137969</v>
      </c>
      <c r="F27" s="46" t="s">
        <v>58</v>
      </c>
      <c r="G27" s="102"/>
      <c r="H27" s="72"/>
      <c r="O27" s="1">
        <f t="shared" si="1"/>
        <v>55</v>
      </c>
      <c r="P27" s="1">
        <f t="shared" si="2"/>
        <v>121</v>
      </c>
    </row>
    <row r="28" spans="3:19">
      <c r="C28" s="33">
        <v>15</v>
      </c>
      <c r="D28" s="16">
        <f>D$12*(($E$7-$E$8)/(LN(($E$7-$C28)/($E$8-$C28))))</f>
        <v>49.398430636541079</v>
      </c>
      <c r="E28" s="46" t="s">
        <v>58</v>
      </c>
      <c r="F28" s="16">
        <f t="shared" ref="F28:F32" si="6">F$12*(($E$7-$E$8)/(LN(($E$7-$C28)/($E$8-$C28))))</f>
        <v>65.810409236181371</v>
      </c>
      <c r="G28" s="100" t="s">
        <v>13</v>
      </c>
      <c r="H28" s="77" t="s">
        <v>62</v>
      </c>
      <c r="O28" s="1">
        <f t="shared" si="1"/>
        <v>154</v>
      </c>
      <c r="P28" s="1">
        <f t="shared" si="2"/>
        <v>220</v>
      </c>
    </row>
    <row r="29" spans="3:19">
      <c r="C29" s="34">
        <v>18</v>
      </c>
      <c r="D29" s="16">
        <f t="shared" ref="D29:D32" si="7">D$12*(($E$7-$E$8)/(LN(($E$7-$C29)/($E$8-$C29))))</f>
        <v>40.103405646803296</v>
      </c>
      <c r="E29" s="46" t="s">
        <v>58</v>
      </c>
      <c r="F29" s="16">
        <f t="shared" si="6"/>
        <v>53.427234496563599</v>
      </c>
      <c r="G29" s="101"/>
      <c r="H29" s="71"/>
      <c r="O29" s="1">
        <f t="shared" si="1"/>
        <v>121</v>
      </c>
      <c r="P29" s="1">
        <f t="shared" si="2"/>
        <v>187</v>
      </c>
    </row>
    <row r="30" spans="3:19">
      <c r="C30" s="34">
        <v>20</v>
      </c>
      <c r="D30" s="16">
        <f t="shared" si="7"/>
        <v>33.852540338139953</v>
      </c>
      <c r="E30" s="46" t="s">
        <v>58</v>
      </c>
      <c r="F30" s="16">
        <f t="shared" si="6"/>
        <v>45.099601437324608</v>
      </c>
      <c r="G30" s="101"/>
      <c r="H30" s="71"/>
      <c r="O30" s="1">
        <f t="shared" si="1"/>
        <v>99</v>
      </c>
      <c r="P30" s="1">
        <f t="shared" si="2"/>
        <v>165</v>
      </c>
    </row>
    <row r="31" spans="3:19">
      <c r="C31" s="34">
        <v>22</v>
      </c>
      <c r="D31" s="16">
        <f t="shared" si="7"/>
        <v>27.522346481559307</v>
      </c>
      <c r="E31" s="46" t="s">
        <v>58</v>
      </c>
      <c r="F31" s="16">
        <f t="shared" si="6"/>
        <v>36.666283963919469</v>
      </c>
      <c r="G31" s="101"/>
      <c r="H31" s="71"/>
      <c r="O31" s="1">
        <f t="shared" si="1"/>
        <v>77</v>
      </c>
      <c r="P31" s="1">
        <f t="shared" si="2"/>
        <v>143</v>
      </c>
    </row>
    <row r="32" spans="3:19">
      <c r="C32" s="35">
        <v>24</v>
      </c>
      <c r="D32" s="16">
        <f t="shared" si="7"/>
        <v>21.035963643697748</v>
      </c>
      <c r="E32" s="46" t="s">
        <v>58</v>
      </c>
      <c r="F32" s="16">
        <f t="shared" si="6"/>
        <v>28.024885775321014</v>
      </c>
      <c r="G32" s="102"/>
      <c r="H32" s="72"/>
      <c r="O32" s="1">
        <f t="shared" si="1"/>
        <v>55</v>
      </c>
      <c r="P32" s="1">
        <f t="shared" si="2"/>
        <v>121</v>
      </c>
    </row>
    <row r="33" spans="1:16">
      <c r="C33" s="36">
        <v>15</v>
      </c>
      <c r="D33" s="16">
        <f>D$13*(($E$7-$E$8)/(LN(($E$7-$C33)/($E$8-$C33))))</f>
        <v>41.923668106011839</v>
      </c>
      <c r="E33" s="46" t="s">
        <v>58</v>
      </c>
      <c r="F33" s="16">
        <f t="shared" ref="F33:F37" si="8">F$13*(($E$7-$E$8)/(LN(($E$7-$C33)/($E$8-$C33))))</f>
        <v>54.435770602767306</v>
      </c>
      <c r="G33" s="106" t="s">
        <v>14</v>
      </c>
      <c r="H33" s="70" t="s">
        <v>63</v>
      </c>
      <c r="O33" s="1">
        <f t="shared" si="1"/>
        <v>154</v>
      </c>
      <c r="P33" s="1">
        <f t="shared" si="2"/>
        <v>220</v>
      </c>
    </row>
    <row r="34" spans="1:16">
      <c r="C34" s="34">
        <v>18</v>
      </c>
      <c r="D34" s="16">
        <f t="shared" ref="D34:D37" si="9">D$13*(($E$7-$E$8)/(LN(($E$7-$C34)/($E$8-$C34))))</f>
        <v>34.035127160773847</v>
      </c>
      <c r="E34" s="46" t="s">
        <v>58</v>
      </c>
      <c r="F34" s="16">
        <f t="shared" si="8"/>
        <v>44.192897669997052</v>
      </c>
      <c r="G34" s="101"/>
      <c r="H34" s="71"/>
      <c r="O34" s="1">
        <f t="shared" si="1"/>
        <v>121</v>
      </c>
      <c r="P34" s="1">
        <f t="shared" si="2"/>
        <v>187</v>
      </c>
    </row>
    <row r="35" spans="1:16">
      <c r="C35" s="34">
        <v>20</v>
      </c>
      <c r="D35" s="16">
        <f t="shared" si="9"/>
        <v>28.730116471184569</v>
      </c>
      <c r="E35" s="46" t="s">
        <v>58</v>
      </c>
      <c r="F35" s="16">
        <f t="shared" si="8"/>
        <v>37.304608596305542</v>
      </c>
      <c r="G35" s="101"/>
      <c r="H35" s="71"/>
      <c r="O35" s="1">
        <f t="shared" si="1"/>
        <v>99</v>
      </c>
      <c r="P35" s="1">
        <f t="shared" si="2"/>
        <v>165</v>
      </c>
    </row>
    <row r="36" spans="1:16">
      <c r="C36" s="34">
        <v>22</v>
      </c>
      <c r="D36" s="16">
        <f t="shared" si="9"/>
        <v>23.357780895533885</v>
      </c>
      <c r="E36" s="46" t="s">
        <v>58</v>
      </c>
      <c r="F36" s="16">
        <f t="shared" si="8"/>
        <v>30.328901550402527</v>
      </c>
      <c r="G36" s="101"/>
      <c r="H36" s="71"/>
      <c r="O36" s="1">
        <f t="shared" si="1"/>
        <v>77</v>
      </c>
      <c r="P36" s="1">
        <f t="shared" si="2"/>
        <v>143</v>
      </c>
    </row>
    <row r="37" spans="1:16">
      <c r="C37" s="35">
        <v>24</v>
      </c>
      <c r="D37" s="16">
        <f t="shared" si="9"/>
        <v>17.852890197611906</v>
      </c>
      <c r="E37" s="46" t="s">
        <v>58</v>
      </c>
      <c r="F37" s="16">
        <f t="shared" si="8"/>
        <v>23.181078357364296</v>
      </c>
      <c r="G37" s="102"/>
      <c r="H37" s="72"/>
      <c r="O37" s="1">
        <f t="shared" si="1"/>
        <v>55</v>
      </c>
      <c r="P37" s="1">
        <f t="shared" si="2"/>
        <v>121</v>
      </c>
    </row>
    <row r="38" spans="1:16" ht="168" customHeight="1">
      <c r="D38" s="47" t="s">
        <v>54</v>
      </c>
      <c r="E38" s="47" t="s">
        <v>55</v>
      </c>
      <c r="F38" s="47" t="s">
        <v>61</v>
      </c>
    </row>
    <row r="39" spans="1:16" ht="7.5" customHeight="1">
      <c r="B39" s="38"/>
      <c r="C39" s="38"/>
      <c r="D39" s="38"/>
      <c r="E39" s="38"/>
      <c r="F39" s="38"/>
      <c r="G39" s="38"/>
      <c r="H39" s="38"/>
    </row>
    <row r="40" spans="1:16" ht="72" customHeight="1">
      <c r="A40" s="84" t="s">
        <v>64</v>
      </c>
      <c r="B40" s="84"/>
      <c r="C40" s="84"/>
      <c r="D40" s="84"/>
      <c r="E40" s="84"/>
      <c r="F40" s="84"/>
      <c r="G40" s="84"/>
      <c r="H40" s="84"/>
      <c r="I40" s="84"/>
      <c r="J40" s="84"/>
      <c r="K40" s="45"/>
      <c r="L40" s="45"/>
    </row>
    <row r="41" spans="1:16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</row>
    <row r="42" spans="1:16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</row>
    <row r="43" spans="1:16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</row>
    <row r="44" spans="1:16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29"/>
      <c r="L44" s="29"/>
    </row>
    <row r="45" spans="1:16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</row>
  </sheetData>
  <sheetProtection algorithmName="SHA-512" hashValue="MXkWP8Pw6KdRaH6CYrib6XmSTk+NUlYvrIc6wGJlBR2kaeCNKQUTc04Fp2JM9YP/kBhhtiKgrQvYCMAhTSg6Qw==" saltValue="SxH2TscxGLfuei8/vrZHkw==" spinCount="100000" sheet="1" objects="1" scenarios="1" formatCells="0" formatColumns="0" formatRows="0" insertColumns="0" insertRows="0" insertHyperlinks="0" deleteColumns="0" deleteRows="0"/>
  <mergeCells count="16">
    <mergeCell ref="G33:G37"/>
    <mergeCell ref="H33:H37"/>
    <mergeCell ref="A40:J40"/>
    <mergeCell ref="G17:H17"/>
    <mergeCell ref="G18:G22"/>
    <mergeCell ref="H18:H22"/>
    <mergeCell ref="G23:G27"/>
    <mergeCell ref="H23:H27"/>
    <mergeCell ref="G28:G32"/>
    <mergeCell ref="H28:H32"/>
    <mergeCell ref="A7:D7"/>
    <mergeCell ref="A8:D8"/>
    <mergeCell ref="D15:F15"/>
    <mergeCell ref="G15:H15"/>
    <mergeCell ref="D16:F16"/>
    <mergeCell ref="G16:H16"/>
  </mergeCells>
  <conditionalFormatting sqref="E8">
    <cfRule type="cellIs" dxfId="47" priority="26" stopIfTrue="1" operator="greaterThanOrEqual">
      <formula>$E$7</formula>
    </cfRule>
  </conditionalFormatting>
  <conditionalFormatting sqref="E7">
    <cfRule type="cellIs" dxfId="46" priority="27" stopIfTrue="1" operator="greaterThan">
      <formula>55</formula>
    </cfRule>
  </conditionalFormatting>
  <conditionalFormatting sqref="D18:E18">
    <cfRule type="cellIs" dxfId="45" priority="9" operator="greaterThanOrEqual">
      <formula>$P18</formula>
    </cfRule>
    <cfRule type="cellIs" dxfId="44" priority="10" operator="between">
      <formula>$O18</formula>
      <formula>$P18</formula>
    </cfRule>
  </conditionalFormatting>
  <conditionalFormatting sqref="D19:E27">
    <cfRule type="cellIs" dxfId="43" priority="5" operator="greaterThanOrEqual">
      <formula>$P19</formula>
    </cfRule>
    <cfRule type="cellIs" dxfId="42" priority="6" operator="between">
      <formula>$O19</formula>
      <formula>$P19</formula>
    </cfRule>
  </conditionalFormatting>
  <conditionalFormatting sqref="D28:D37">
    <cfRule type="cellIs" dxfId="41" priority="3" operator="greaterThanOrEqual">
      <formula>$P28</formula>
    </cfRule>
    <cfRule type="cellIs" dxfId="40" priority="4" operator="between">
      <formula>$O28</formula>
      <formula>$P28</formula>
    </cfRule>
  </conditionalFormatting>
  <conditionalFormatting sqref="F28:F37">
    <cfRule type="cellIs" dxfId="39" priority="1" operator="greaterThanOrEqual">
      <formula>$P28</formula>
    </cfRule>
    <cfRule type="cellIs" dxfId="38" priority="2" operator="between">
      <formula>$O28</formula>
      <formula>$P28</formula>
    </cfRule>
  </conditionalFormatting>
  <printOptions horizontalCentered="1"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&amp;L&amp;8Rettig Germany GmbH
Postfach 1325
38688 Goslar&amp;C&amp;8Tel.: 05324/808-0
Fax : 05324/808-999
E-Mail: info@purmo.de&amp;R&amp;8&amp;D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N44"/>
  <sheetViews>
    <sheetView showGridLines="0" zoomScaleNormal="100" workbookViewId="0">
      <selection activeCell="E8" sqref="E8"/>
    </sheetView>
  </sheetViews>
  <sheetFormatPr baseColWidth="10" defaultColWidth="11.28515625" defaultRowHeight="12.75"/>
  <cols>
    <col min="1" max="1" width="7.28515625" style="1" customWidth="1"/>
    <col min="2" max="2" width="4" style="1" customWidth="1"/>
    <col min="3" max="3" width="10.7109375" style="1" customWidth="1"/>
    <col min="4" max="7" width="8.140625" style="1" customWidth="1"/>
    <col min="8" max="8" width="5.42578125" style="1" customWidth="1"/>
    <col min="9" max="9" width="3.7109375" style="1" customWidth="1"/>
    <col min="10" max="11" width="5.7109375" style="1" customWidth="1"/>
    <col min="12" max="12" width="4.7109375" style="1" customWidth="1"/>
    <col min="13" max="13" width="4.7109375" style="1" hidden="1" customWidth="1"/>
    <col min="14" max="16" width="0" style="1" hidden="1" customWidth="1"/>
    <col min="17" max="16384" width="11.28515625" style="1"/>
  </cols>
  <sheetData>
    <row r="2" spans="1:14" ht="54" customHeight="1"/>
    <row r="3" spans="1:14" ht="3.2" customHeight="1"/>
    <row r="4" spans="1:14" ht="15.75">
      <c r="A4" s="2" t="s">
        <v>20</v>
      </c>
    </row>
    <row r="5" spans="1:14" ht="15.75">
      <c r="A5" s="2" t="s">
        <v>27</v>
      </c>
    </row>
    <row r="6" spans="1:14" ht="15" customHeight="1">
      <c r="A6" s="2"/>
      <c r="E6" s="3" t="s">
        <v>25</v>
      </c>
    </row>
    <row r="7" spans="1:14" ht="14.25">
      <c r="A7" s="66" t="s">
        <v>8</v>
      </c>
      <c r="B7" s="66"/>
      <c r="C7" s="66"/>
      <c r="D7" s="66"/>
      <c r="E7" s="30">
        <v>35</v>
      </c>
      <c r="F7" s="4" t="s">
        <v>1</v>
      </c>
      <c r="G7" s="5" t="str">
        <f>IF(E7&gt;=60,"Vorlauftemperatur zu hoch!!!"," ")</f>
        <v xml:space="preserve"> </v>
      </c>
    </row>
    <row r="8" spans="1:14" ht="14.25">
      <c r="A8" s="66" t="s">
        <v>9</v>
      </c>
      <c r="B8" s="66"/>
      <c r="C8" s="66"/>
      <c r="D8" s="66"/>
      <c r="E8" s="30">
        <v>28</v>
      </c>
      <c r="F8" s="4" t="s">
        <v>1</v>
      </c>
      <c r="G8" s="5" t="str">
        <f>IF(E8&gt;=E7,"Rücklauftemperatur zu hoch!!!"," ")</f>
        <v xml:space="preserve"> </v>
      </c>
      <c r="H8" s="6"/>
      <c r="I8" s="6"/>
      <c r="J8" s="6"/>
      <c r="K8" s="6"/>
      <c r="L8" s="6"/>
      <c r="M8" s="6"/>
      <c r="N8" s="6"/>
    </row>
    <row r="9" spans="1:14">
      <c r="A9" s="4"/>
      <c r="E9" s="4"/>
      <c r="G9" s="7" t="str">
        <f>IF((E7-E8)&lt;=3,"Bitte eine Spreizung &gt; 3 K wählen!!"," ")</f>
        <v xml:space="preserve"> </v>
      </c>
    </row>
    <row r="10" spans="1:14" hidden="1">
      <c r="A10" s="1" t="s">
        <v>15</v>
      </c>
      <c r="B10" s="1">
        <v>3.67</v>
      </c>
      <c r="C10" s="1">
        <v>4.21</v>
      </c>
      <c r="D10" s="1">
        <v>4.51</v>
      </c>
      <c r="E10" s="1">
        <v>4.8600000000000003</v>
      </c>
      <c r="F10" s="1">
        <v>5.22</v>
      </c>
      <c r="G10" s="1">
        <v>5.6</v>
      </c>
      <c r="H10" s="1">
        <v>6.01</v>
      </c>
      <c r="I10" s="1">
        <v>6.47</v>
      </c>
      <c r="J10" s="1">
        <v>6.99</v>
      </c>
      <c r="K10" s="1">
        <v>7.52</v>
      </c>
    </row>
    <row r="11" spans="1:14" hidden="1">
      <c r="A11" s="1" t="s">
        <v>16</v>
      </c>
      <c r="B11" s="1">
        <v>2.95</v>
      </c>
      <c r="C11" s="1">
        <v>3.31</v>
      </c>
      <c r="D11" s="1">
        <v>3.52</v>
      </c>
      <c r="E11" s="1">
        <v>3.72</v>
      </c>
      <c r="F11" s="1">
        <v>3.96</v>
      </c>
      <c r="G11" s="1">
        <v>4.21</v>
      </c>
      <c r="H11" s="1">
        <v>4.47</v>
      </c>
      <c r="I11" s="1">
        <v>4.75</v>
      </c>
      <c r="J11" s="1">
        <v>5.05</v>
      </c>
      <c r="K11" s="1">
        <v>5.38</v>
      </c>
    </row>
    <row r="12" spans="1:14" hidden="1">
      <c r="A12" s="1" t="s">
        <v>17</v>
      </c>
      <c r="B12" s="1">
        <v>2.5099999999999998</v>
      </c>
      <c r="C12" s="1">
        <v>2.77</v>
      </c>
      <c r="D12" s="1">
        <v>2.91</v>
      </c>
      <c r="E12" s="1">
        <v>3.07</v>
      </c>
      <c r="F12" s="1">
        <v>3.22</v>
      </c>
      <c r="G12" s="1">
        <v>3.39</v>
      </c>
      <c r="H12" s="1">
        <v>3.56</v>
      </c>
      <c r="I12" s="1">
        <v>3.75</v>
      </c>
      <c r="J12" s="1">
        <v>3.96</v>
      </c>
      <c r="K12" s="1">
        <v>4.17</v>
      </c>
    </row>
    <row r="13" spans="1:14" hidden="1">
      <c r="A13" s="1" t="s">
        <v>18</v>
      </c>
      <c r="B13" s="1">
        <v>2.19</v>
      </c>
      <c r="C13" s="1">
        <v>2.39</v>
      </c>
      <c r="D13" s="1">
        <v>2.4900000000000002</v>
      </c>
      <c r="E13" s="1">
        <v>2.61</v>
      </c>
      <c r="F13" s="1">
        <v>2.73</v>
      </c>
      <c r="G13" s="1">
        <v>2.85</v>
      </c>
      <c r="H13" s="1">
        <v>2.98</v>
      </c>
      <c r="I13" s="1">
        <v>3.11</v>
      </c>
      <c r="J13" s="1">
        <v>3.26</v>
      </c>
      <c r="K13" s="1">
        <v>3.4</v>
      </c>
    </row>
    <row r="14" spans="1:14" ht="0.75" customHeight="1"/>
    <row r="15" spans="1:14" s="9" customFormat="1" ht="14.25">
      <c r="C15" s="8" t="s">
        <v>2</v>
      </c>
      <c r="D15" s="73" t="s">
        <v>19</v>
      </c>
      <c r="E15" s="74"/>
      <c r="F15" s="74"/>
      <c r="G15" s="75"/>
      <c r="H15" s="78" t="s">
        <v>6</v>
      </c>
      <c r="I15" s="79"/>
    </row>
    <row r="16" spans="1:14" s="9" customFormat="1">
      <c r="C16" s="10" t="s">
        <v>0</v>
      </c>
      <c r="D16" s="63" t="s">
        <v>3</v>
      </c>
      <c r="E16" s="64"/>
      <c r="F16" s="64"/>
      <c r="G16" s="65"/>
      <c r="H16" s="80" t="s">
        <v>7</v>
      </c>
      <c r="I16" s="81"/>
    </row>
    <row r="17" spans="3:14" s="9" customFormat="1" ht="15">
      <c r="C17" s="11" t="s">
        <v>10</v>
      </c>
      <c r="D17" s="12">
        <v>300</v>
      </c>
      <c r="E17" s="13">
        <v>200</v>
      </c>
      <c r="F17" s="13">
        <v>150</v>
      </c>
      <c r="G17" s="13">
        <v>100</v>
      </c>
      <c r="H17" s="82" t="s">
        <v>11</v>
      </c>
      <c r="I17" s="83"/>
    </row>
    <row r="18" spans="3:14">
      <c r="C18" s="15">
        <v>15</v>
      </c>
      <c r="D18" s="16">
        <f>B$10*(($E$7-$E$8)/(LN(($E$7-$C18)/($E$8-$C18))))</f>
        <v>59.635605406613735</v>
      </c>
      <c r="E18" s="17">
        <f>E$10*(($E$7-$E$8)/(LN(($E$7-$C18)/($E$8-$C18))))</f>
        <v>78.972491083417651</v>
      </c>
      <c r="F18" s="17">
        <f>G$10*(($E$7-$E$8)/(LN(($E$7-$C18)/($E$8-$C18))))</f>
        <v>90.997109067312508</v>
      </c>
      <c r="G18" s="17">
        <f>I$10*(($E$7-$E$8)/(LN(($E$7-$C18)/($E$8-$C18))))</f>
        <v>105.13415994026998</v>
      </c>
      <c r="H18" s="76" t="s">
        <v>4</v>
      </c>
      <c r="I18" s="77" t="s">
        <v>5</v>
      </c>
      <c r="M18" s="1">
        <v>154</v>
      </c>
      <c r="N18" s="1">
        <v>220</v>
      </c>
    </row>
    <row r="19" spans="3:14">
      <c r="C19" s="19">
        <v>18</v>
      </c>
      <c r="D19" s="20">
        <f>B$10*(($E$7-$E$8)/(LN(($E$7-$C19)/($E$8-$C19))))</f>
        <v>48.414308790713186</v>
      </c>
      <c r="E19" s="21">
        <f>E$10*(($E$7-$E$8)/(LN(($E$7-$C19)/($E$8-$C19))))</f>
        <v>64.112681395876322</v>
      </c>
      <c r="F19" s="21">
        <f>G$10*(($E$7-$E$8)/(LN(($E$7-$C19)/($E$8-$C19))))</f>
        <v>73.87469461253238</v>
      </c>
      <c r="G19" s="21">
        <f>I$10*(($E$7-$E$8)/(LN(($E$7-$C19)/($E$8-$C19))))</f>
        <v>85.351656096979383</v>
      </c>
      <c r="H19" s="68"/>
      <c r="I19" s="71"/>
      <c r="M19" s="1">
        <v>121</v>
      </c>
      <c r="N19" s="1">
        <v>187</v>
      </c>
    </row>
    <row r="20" spans="3:14">
      <c r="C20" s="19">
        <v>20</v>
      </c>
      <c r="D20" s="20">
        <f>B$10*(($E$7-$E$8)/(LN(($E$7-$C20)/($E$8-$C20))))</f>
        <v>40.868033895057117</v>
      </c>
      <c r="E20" s="21">
        <f>E$10*(($E$7-$E$8)/(LN(($E$7-$C20)/($E$8-$C20))))</f>
        <v>54.119521724789536</v>
      </c>
      <c r="F20" s="21">
        <f>G$10*(($E$7-$E$8)/(LN(($E$7-$C20)/($E$8-$C20))))</f>
        <v>62.359942728152546</v>
      </c>
      <c r="G20" s="21">
        <f>I$10*(($E$7-$E$8)/(LN(($E$7-$C20)/($E$8-$C20))))</f>
        <v>72.04800525913339</v>
      </c>
      <c r="H20" s="68"/>
      <c r="I20" s="71"/>
      <c r="M20" s="1">
        <v>99</v>
      </c>
      <c r="N20" s="1">
        <v>165</v>
      </c>
    </row>
    <row r="21" spans="3:14">
      <c r="C21" s="19">
        <v>22</v>
      </c>
      <c r="D21" s="20">
        <f>B$10*(($E$7-$E$8)/(LN(($E$7-$C21)/($E$8-$C21))))</f>
        <v>33.225990653724558</v>
      </c>
      <c r="E21" s="21">
        <f>E$10*(($E$7-$E$8)/(LN(($E$7-$C21)/($E$8-$C21))))</f>
        <v>43.999540756703368</v>
      </c>
      <c r="F21" s="21">
        <f>G$10*(($E$7-$E$8)/(LN(($E$7-$C21)/($E$8-$C21))))</f>
        <v>50.69905930813556</v>
      </c>
      <c r="G21" s="21">
        <f>I$10*(($E$7-$E$8)/(LN(($E$7-$C21)/($E$8-$C21))))</f>
        <v>58.575520307792338</v>
      </c>
      <c r="H21" s="68"/>
      <c r="I21" s="71"/>
      <c r="M21" s="1">
        <v>77</v>
      </c>
      <c r="N21" s="1">
        <v>143</v>
      </c>
    </row>
    <row r="22" spans="3:14">
      <c r="C22" s="23">
        <v>24</v>
      </c>
      <c r="D22" s="24">
        <f>B$10*(($E$7-$E$8)/(LN(($E$7-$C22)/($E$8-$C22))))</f>
        <v>25.395390319858794</v>
      </c>
      <c r="E22" s="25">
        <f>E$10*(($E$7-$E$8)/(LN(($E$7-$C22)/($E$8-$C22))))</f>
        <v>33.629862930385215</v>
      </c>
      <c r="F22" s="25">
        <f>G$10*(($E$7-$E$8)/(LN(($E$7-$C22)/($E$8-$C22))))</f>
        <v>38.750459343653745</v>
      </c>
      <c r="G22" s="25">
        <f>I$10*(($E$7-$E$8)/(LN(($E$7-$C22)/($E$8-$C22))))</f>
        <v>44.770619991685663</v>
      </c>
      <c r="H22" s="69"/>
      <c r="I22" s="72"/>
      <c r="M22" s="1">
        <v>55</v>
      </c>
      <c r="N22" s="1">
        <v>121</v>
      </c>
    </row>
    <row r="23" spans="3:14">
      <c r="C23" s="27">
        <v>15</v>
      </c>
      <c r="D23" s="16">
        <f>B$11*(($E$7-$E$8)/(LN(($E$7-$C23)/($E$8-$C23))))</f>
        <v>47.935977097959274</v>
      </c>
      <c r="E23" s="17">
        <f>E$11*(($E$7-$E$8)/(LN(($E$7-$C23)/($E$8-$C23))))</f>
        <v>60.448079594714741</v>
      </c>
      <c r="F23" s="17">
        <f>G$11*(($E$7-$E$8)/(LN(($E$7-$C23)/($E$8-$C23))))</f>
        <v>68.410326638104578</v>
      </c>
      <c r="G23" s="17">
        <f>I$11*(($E$7-$E$8)/(LN(($E$7-$C23)/($E$8-$C23))))</f>
        <v>77.185047869595437</v>
      </c>
      <c r="H23" s="76" t="s">
        <v>12</v>
      </c>
      <c r="I23" s="77" t="s">
        <v>22</v>
      </c>
    </row>
    <row r="24" spans="3:14">
      <c r="C24" s="19">
        <v>18</v>
      </c>
      <c r="D24" s="20">
        <f>B$11*(($E$7-$E$8)/(LN(($E$7-$C24)/($E$8-$C24))))</f>
        <v>38.916133769101883</v>
      </c>
      <c r="E24" s="21">
        <f>E$11*(($E$7-$E$8)/(LN(($E$7-$C24)/($E$8-$C24))))</f>
        <v>49.073904278325088</v>
      </c>
      <c r="F24" s="21">
        <f>G$11*(($E$7-$E$8)/(LN(($E$7-$C24)/($E$8-$C24))))</f>
        <v>55.53794005692167</v>
      </c>
      <c r="G24" s="21">
        <f>I$11*(($E$7-$E$8)/(LN(($E$7-$C24)/($E$8-$C24))))</f>
        <v>62.661571323130147</v>
      </c>
      <c r="H24" s="68"/>
      <c r="I24" s="71"/>
    </row>
    <row r="25" spans="3:14">
      <c r="C25" s="19">
        <v>20</v>
      </c>
      <c r="D25" s="20">
        <f>B$11*(($E$7-$E$8)/(LN(($E$7-$C25)/($E$8-$C25))))</f>
        <v>32.850326972866078</v>
      </c>
      <c r="E25" s="21">
        <f>E$11*(($E$7-$E$8)/(LN(($E$7-$C25)/($E$8-$C25))))</f>
        <v>41.424819097987054</v>
      </c>
      <c r="F25" s="21">
        <f>G$11*(($E$7-$E$8)/(LN(($E$7-$C25)/($E$8-$C25))))</f>
        <v>46.881314086700399</v>
      </c>
      <c r="G25" s="21">
        <f>I$11*(($E$7-$E$8)/(LN(($E$7-$C25)/($E$8-$C25))))</f>
        <v>52.894594278343682</v>
      </c>
      <c r="H25" s="68"/>
      <c r="I25" s="71"/>
    </row>
    <row r="26" spans="3:14">
      <c r="C26" s="19">
        <v>22</v>
      </c>
      <c r="D26" s="20">
        <f>B$11*(($E$7-$E$8)/(LN(($E$7-$C26)/($E$8-$C26))))</f>
        <v>26.707540171249988</v>
      </c>
      <c r="E26" s="21">
        <f>E$11*(($E$7-$E$8)/(LN(($E$7-$C26)/($E$8-$C26))))</f>
        <v>33.67866082611863</v>
      </c>
      <c r="F26" s="21">
        <f>G$11*(($E$7-$E$8)/(LN(($E$7-$C26)/($E$8-$C26))))</f>
        <v>38.114828515580484</v>
      </c>
      <c r="G26" s="21">
        <f>I$11*(($E$7-$E$8)/(LN(($E$7-$C26)/($E$8-$C26))))</f>
        <v>43.003666377436417</v>
      </c>
      <c r="H26" s="68"/>
      <c r="I26" s="71"/>
    </row>
    <row r="27" spans="3:14">
      <c r="C27" s="28">
        <v>24</v>
      </c>
      <c r="D27" s="24">
        <f>B$11*(($E$7-$E$8)/(LN(($E$7-$C27)/($E$8-$C27))))</f>
        <v>20.413188404246171</v>
      </c>
      <c r="E27" s="25">
        <f>E$11*(($E$7-$E$8)/(LN(($E$7-$C27)/($E$8-$C27))))</f>
        <v>25.741376563998561</v>
      </c>
      <c r="F27" s="25">
        <f>G$11*(($E$7-$E$8)/(LN(($E$7-$C27)/($E$8-$C27))))</f>
        <v>29.132041756568263</v>
      </c>
      <c r="G27" s="25">
        <f>I$11*(($E$7-$E$8)/(LN(($E$7-$C27)/($E$8-$C27))))</f>
        <v>32.868693193277728</v>
      </c>
      <c r="H27" s="69"/>
      <c r="I27" s="72"/>
    </row>
    <row r="28" spans="3:14">
      <c r="C28" s="15">
        <v>15</v>
      </c>
      <c r="D28" s="16">
        <f>B$12*(($E$7-$E$8)/(LN(($E$7-$C28)/($E$8-$C28))))</f>
        <v>40.786204242670422</v>
      </c>
      <c r="E28" s="17">
        <f>E$12*(($E$7-$E$8)/(LN(($E$7-$C28)/($E$8-$C28))))</f>
        <v>49.885915149401676</v>
      </c>
      <c r="F28" s="17">
        <f>G$12*(($E$7-$E$8)/(LN(($E$7-$C28)/($E$8-$C28))))</f>
        <v>55.085749953248111</v>
      </c>
      <c r="G28" s="17">
        <f>I$12*(($E$7-$E$8)/(LN(($E$7-$C28)/($E$8-$C28))))</f>
        <v>60.935564107575345</v>
      </c>
      <c r="H28" s="76" t="s">
        <v>13</v>
      </c>
      <c r="I28" s="77" t="s">
        <v>23</v>
      </c>
    </row>
    <row r="29" spans="3:14">
      <c r="C29" s="19">
        <v>18</v>
      </c>
      <c r="D29" s="20">
        <f>B$12*(($E$7-$E$8)/(LN(($E$7-$C29)/($E$8-$C29))))</f>
        <v>33.111693478117189</v>
      </c>
      <c r="E29" s="21">
        <f>E$12*(($E$7-$E$8)/(LN(($E$7-$C29)/($E$8-$C29))))</f>
        <v>40.499162939370429</v>
      </c>
      <c r="F29" s="21">
        <f>G$12*(($E$7-$E$8)/(LN(($E$7-$C29)/($E$8-$C29))))</f>
        <v>44.72057406008657</v>
      </c>
      <c r="G29" s="21">
        <f>I$12*(($E$7-$E$8)/(LN(($E$7-$C29)/($E$8-$C29))))</f>
        <v>49.469661570892221</v>
      </c>
      <c r="H29" s="68"/>
      <c r="I29" s="71"/>
    </row>
    <row r="30" spans="3:14">
      <c r="C30" s="19">
        <v>20</v>
      </c>
      <c r="D30" s="20">
        <f>B$12*(($E$7-$E$8)/(LN(($E$7-$C30)/($E$8-$C30))))</f>
        <v>27.95061718708266</v>
      </c>
      <c r="E30" s="21">
        <f>E$12*(($E$7-$E$8)/(LN(($E$7-$C30)/($E$8-$C30))))</f>
        <v>34.186611459897911</v>
      </c>
      <c r="F30" s="21">
        <f>G$12*(($E$7-$E$8)/(LN(($E$7-$C30)/($E$8-$C30))))</f>
        <v>37.750036758649493</v>
      </c>
      <c r="G30" s="21">
        <f>I$12*(($E$7-$E$8)/(LN(($E$7-$C30)/($E$8-$C30))))</f>
        <v>41.758890219745012</v>
      </c>
      <c r="H30" s="68"/>
      <c r="I30" s="71"/>
    </row>
    <row r="31" spans="3:14">
      <c r="C31" s="19">
        <v>22</v>
      </c>
      <c r="D31" s="20">
        <f>B$12*(($E$7-$E$8)/(LN(($E$7-$C31)/($E$8-$C31))))</f>
        <v>22.724042654182188</v>
      </c>
      <c r="E31" s="21">
        <f>E$12*(($E$7-$E$8)/(LN(($E$7-$C31)/($E$8-$C31))))</f>
        <v>27.793948584995746</v>
      </c>
      <c r="F31" s="21">
        <f>G$12*(($E$7-$E$8)/(LN(($E$7-$C31)/($E$8-$C31))))</f>
        <v>30.691037688317781</v>
      </c>
      <c r="G31" s="21">
        <f>I$12*(($E$7-$E$8)/(LN(($E$7-$C31)/($E$8-$C31))))</f>
        <v>33.950262929555066</v>
      </c>
      <c r="H31" s="68"/>
      <c r="I31" s="71"/>
    </row>
    <row r="32" spans="3:14">
      <c r="C32" s="23">
        <v>24</v>
      </c>
      <c r="D32" s="24">
        <f>B$12*(($E$7-$E$8)/(LN(($E$7-$C32)/($E$8-$C32))))</f>
        <v>17.368509455816231</v>
      </c>
      <c r="E32" s="25">
        <f>E$12*(($E$7-$E$8)/(LN(($E$7-$C32)/($E$8-$C32))))</f>
        <v>21.243555390181605</v>
      </c>
      <c r="F32" s="25">
        <f>G$12*(($E$7-$E$8)/(LN(($E$7-$C32)/($E$8-$C32))))</f>
        <v>23.457867352676107</v>
      </c>
      <c r="G32" s="25">
        <f>I$12*(($E$7-$E$8)/(LN(($E$7-$C32)/($E$8-$C32))))</f>
        <v>25.948968310482421</v>
      </c>
      <c r="H32" s="69"/>
      <c r="I32" s="72"/>
    </row>
    <row r="33" spans="1:13">
      <c r="C33" s="27">
        <v>15</v>
      </c>
      <c r="D33" s="16">
        <f>B$13*(($E$7-$E$8)/(LN(($E$7-$C33)/($E$8-$C33))))</f>
        <v>35.586369438824001</v>
      </c>
      <c r="E33" s="17">
        <f>E$13*(($E$7-$E$8)/(LN(($E$7-$C33)/($E$8-$C33))))</f>
        <v>42.411152618872435</v>
      </c>
      <c r="F33" s="17">
        <f>G$13*(($E$7-$E$8)/(LN(($E$7-$C33)/($E$8-$C33))))</f>
        <v>46.31102872175726</v>
      </c>
      <c r="G33" s="17">
        <f>I$13*(($E$7-$E$8)/(LN(($E$7-$C33)/($E$8-$C33))))</f>
        <v>50.535894499882481</v>
      </c>
      <c r="H33" s="67" t="s">
        <v>14</v>
      </c>
      <c r="I33" s="70" t="s">
        <v>24</v>
      </c>
    </row>
    <row r="34" spans="1:13">
      <c r="C34" s="19">
        <v>18</v>
      </c>
      <c r="D34" s="20">
        <f>B$13*(($E$7-$E$8)/(LN(($E$7-$C34)/($E$8-$C34))))</f>
        <v>28.890282357401059</v>
      </c>
      <c r="E34" s="21">
        <f>E$13*(($E$7-$E$8)/(LN(($E$7-$C34)/($E$8-$C34))))</f>
        <v>34.430884453340987</v>
      </c>
      <c r="F34" s="21">
        <f>G$13*(($E$7-$E$8)/(LN(($E$7-$C34)/($E$8-$C34))))</f>
        <v>37.596942793878092</v>
      </c>
      <c r="G34" s="21">
        <f>I$13*(($E$7-$E$8)/(LN(($E$7-$C34)/($E$8-$C34))))</f>
        <v>41.026839329459946</v>
      </c>
      <c r="H34" s="68"/>
      <c r="I34" s="71"/>
    </row>
    <row r="35" spans="1:13">
      <c r="C35" s="19">
        <v>20</v>
      </c>
      <c r="D35" s="20">
        <f>B$13*(($E$7-$E$8)/(LN(($E$7-$C35)/($E$8-$C35))))</f>
        <v>24.387191888331085</v>
      </c>
      <c r="E35" s="21">
        <f>E$13*(($E$7-$E$8)/(LN(($E$7-$C35)/($E$8-$C35))))</f>
        <v>29.064187592942528</v>
      </c>
      <c r="F35" s="21">
        <f>G$13*(($E$7-$E$8)/(LN(($E$7-$C35)/($E$8-$C35))))</f>
        <v>31.736756567006211</v>
      </c>
      <c r="G35" s="21">
        <f>I$13*(($E$7-$E$8)/(LN(($E$7-$C35)/($E$8-$C35))))</f>
        <v>34.632039622241862</v>
      </c>
      <c r="H35" s="68"/>
      <c r="I35" s="71"/>
    </row>
    <row r="36" spans="1:13">
      <c r="C36" s="19">
        <v>22</v>
      </c>
      <c r="D36" s="20">
        <f>B$13*(($E$7-$E$8)/(LN(($E$7-$C36)/($E$8-$C36))))</f>
        <v>19.826953550860157</v>
      </c>
      <c r="E36" s="21">
        <f>E$13*(($E$7-$E$8)/(LN(($E$7-$C36)/($E$8-$C36))))</f>
        <v>23.629382998970325</v>
      </c>
      <c r="F36" s="21">
        <f>G$13*(($E$7-$E$8)/(LN(($E$7-$C36)/($E$8-$C36))))</f>
        <v>25.802199826461852</v>
      </c>
      <c r="G36" s="21">
        <f>I$13*(($E$7-$E$8)/(LN(($E$7-$C36)/($E$8-$C36))))</f>
        <v>28.156084722911</v>
      </c>
      <c r="H36" s="68"/>
      <c r="I36" s="71"/>
    </row>
    <row r="37" spans="1:13">
      <c r="C37" s="23">
        <v>24</v>
      </c>
      <c r="D37" s="24">
        <f>B$13*(($E$7-$E$8)/(LN(($E$7-$C37)/($E$8-$C37))))</f>
        <v>15.154197493321734</v>
      </c>
      <c r="E37" s="25">
        <f>E$13*(($E$7-$E$8)/(LN(($E$7-$C37)/($E$8-$C37))))</f>
        <v>18.060481944095763</v>
      </c>
      <c r="F37" s="25">
        <f>G$13*(($E$7-$E$8)/(LN(($E$7-$C37)/($E$8-$C37))))</f>
        <v>19.721215915966638</v>
      </c>
      <c r="G37" s="25">
        <f>I$13*(($E$7-$E$8)/(LN(($E$7-$C37)/($E$8-$C37))))</f>
        <v>21.52034438549342</v>
      </c>
      <c r="H37" s="69"/>
      <c r="I37" s="72"/>
    </row>
    <row r="38" spans="1:13" ht="5.25" customHeight="1"/>
    <row r="39" spans="1:13">
      <c r="A39" s="84" t="s">
        <v>52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</row>
    <row r="40" spans="1:13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</row>
    <row r="41" spans="1:13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</row>
    <row r="42" spans="1:13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</row>
    <row r="43" spans="1:13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</row>
    <row r="44" spans="1:13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</row>
  </sheetData>
  <sheetProtection algorithmName="SHA-512" hashValue="I0xQQMwrrnA4uMsjgQ2UTDhrZq2LrY8foRej1Lb6KyttqgS/H2kO0t4jioXMi3CgSXDse2JxSkIX11DDbB84NQ==" saltValue="vHJ1Wci5Hi3NMWu/Xfx3Hg==" spinCount="100000" sheet="1" objects="1" scenarios="1"/>
  <mergeCells count="16">
    <mergeCell ref="A39:M42"/>
    <mergeCell ref="D15:G15"/>
    <mergeCell ref="D16:G16"/>
    <mergeCell ref="H17:I17"/>
    <mergeCell ref="H18:H22"/>
    <mergeCell ref="I18:I22"/>
    <mergeCell ref="H23:H27"/>
    <mergeCell ref="I23:I27"/>
    <mergeCell ref="H28:H32"/>
    <mergeCell ref="I28:I32"/>
    <mergeCell ref="A7:D7"/>
    <mergeCell ref="A8:D8"/>
    <mergeCell ref="H15:I15"/>
    <mergeCell ref="H16:I16"/>
    <mergeCell ref="H33:H37"/>
    <mergeCell ref="I33:I37"/>
  </mergeCells>
  <conditionalFormatting sqref="E8">
    <cfRule type="cellIs" dxfId="37" priority="11" stopIfTrue="1" operator="greaterThanOrEqual">
      <formula>$E$7</formula>
    </cfRule>
  </conditionalFormatting>
  <conditionalFormatting sqref="E7">
    <cfRule type="cellIs" dxfId="36" priority="12" stopIfTrue="1" operator="greaterThanOrEqual">
      <formula>60</formula>
    </cfRule>
  </conditionalFormatting>
  <conditionalFormatting sqref="D18:G18 D23:G23 D28:G28 D33:G33">
    <cfRule type="cellIs" dxfId="35" priority="23" stopIfTrue="1" operator="greaterThan">
      <formula>$N$18</formula>
    </cfRule>
    <cfRule type="cellIs" dxfId="34" priority="24" stopIfTrue="1" operator="between">
      <formula>$M$18</formula>
      <formula>$N$18</formula>
    </cfRule>
  </conditionalFormatting>
  <conditionalFormatting sqref="D19:G19 D24:G24 D29:G29 D34:G34">
    <cfRule type="cellIs" dxfId="33" priority="39" stopIfTrue="1" operator="greaterThan">
      <formula>$N$19</formula>
    </cfRule>
    <cfRule type="cellIs" dxfId="32" priority="40" stopIfTrue="1" operator="between">
      <formula>$M$19</formula>
      <formula>$N$19</formula>
    </cfRule>
  </conditionalFormatting>
  <conditionalFormatting sqref="D20:G20 D25:G25 D30:G30 D35:G35">
    <cfRule type="cellIs" dxfId="31" priority="55" stopIfTrue="1" operator="greaterThan">
      <formula>$N$20</formula>
    </cfRule>
    <cfRule type="cellIs" dxfId="30" priority="56" stopIfTrue="1" operator="between">
      <formula>$M$20</formula>
      <formula>$N$20</formula>
    </cfRule>
  </conditionalFormatting>
  <conditionalFormatting sqref="D21:G21 D26:G26 D31:G31 D36:G36">
    <cfRule type="cellIs" dxfId="29" priority="71" stopIfTrue="1" operator="greaterThan">
      <formula>$N$21</formula>
    </cfRule>
    <cfRule type="cellIs" dxfId="28" priority="72" stopIfTrue="1" operator="between">
      <formula>$M$21</formula>
      <formula>$N$21</formula>
    </cfRule>
  </conditionalFormatting>
  <conditionalFormatting sqref="D22:G22 D27:G27 D32:G32 D37:G37">
    <cfRule type="cellIs" dxfId="27" priority="87" stopIfTrue="1" operator="between">
      <formula>$M$22</formula>
      <formula>$N$22</formula>
    </cfRule>
  </conditionalFormatting>
  <conditionalFormatting sqref="D22:G22 D27:G27 D32:G32 D37:G37">
    <cfRule type="cellIs" dxfId="26" priority="95" stopIfTrue="1" operator="greaterThan">
      <formula>$N$22</formula>
    </cfRule>
  </conditionalFormatting>
  <printOptions horizontalCentered="1"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&amp;L&amp;8Rettig Germany GmbH
Postfach 1325
38688 Goslar&amp;C&amp;8Tel.: 05324/808-0
Fax : 05324/808-999
E-Mail: info@purmo.de&amp;R&amp;8&amp;D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P44"/>
  <sheetViews>
    <sheetView showGridLines="0" zoomScaleNormal="100" workbookViewId="0">
      <selection activeCell="R21" sqref="R21"/>
    </sheetView>
  </sheetViews>
  <sheetFormatPr baseColWidth="10" defaultColWidth="11.28515625" defaultRowHeight="12.75"/>
  <cols>
    <col min="1" max="1" width="10.7109375" style="1" customWidth="1"/>
    <col min="2" max="2" width="5.7109375" style="1" customWidth="1"/>
    <col min="3" max="3" width="11" style="1" bestFit="1" customWidth="1"/>
    <col min="4" max="7" width="5.7109375" style="1" customWidth="1"/>
    <col min="8" max="8" width="5" style="1" customWidth="1"/>
    <col min="9" max="9" width="4.28515625" style="1" customWidth="1"/>
    <col min="10" max="11" width="5.7109375" style="1" customWidth="1"/>
    <col min="12" max="13" width="4.7109375" style="1" customWidth="1"/>
    <col min="14" max="14" width="11.28515625" style="1"/>
    <col min="15" max="16" width="0" style="1" hidden="1" customWidth="1"/>
    <col min="17" max="16384" width="11.28515625" style="1"/>
  </cols>
  <sheetData>
    <row r="2" spans="1:14" ht="51.75" customHeight="1"/>
    <row r="3" spans="1:14" ht="3.2" customHeight="1"/>
    <row r="4" spans="1:14" ht="15.75">
      <c r="A4" s="2" t="s">
        <v>20</v>
      </c>
    </row>
    <row r="5" spans="1:14" ht="15.75">
      <c r="A5" s="2" t="s">
        <v>40</v>
      </c>
    </row>
    <row r="6" spans="1:14" ht="15" customHeight="1">
      <c r="A6" s="2"/>
      <c r="E6" s="3" t="s">
        <v>25</v>
      </c>
    </row>
    <row r="7" spans="1:14" ht="14.25">
      <c r="A7" s="66" t="s">
        <v>8</v>
      </c>
      <c r="B7" s="66"/>
      <c r="C7" s="66"/>
      <c r="D7" s="30">
        <v>35</v>
      </c>
      <c r="E7" s="4" t="s">
        <v>1</v>
      </c>
      <c r="G7" s="5" t="str">
        <f>IF(D7&gt;55,"Vorlauftemperatur zu hoch!!!"," ")</f>
        <v xml:space="preserve"> </v>
      </c>
    </row>
    <row r="8" spans="1:14" ht="14.25">
      <c r="A8" s="66" t="s">
        <v>9</v>
      </c>
      <c r="B8" s="66"/>
      <c r="C8" s="66"/>
      <c r="D8" s="30">
        <v>28</v>
      </c>
      <c r="E8" s="4" t="s">
        <v>1</v>
      </c>
      <c r="G8" s="5" t="str">
        <f>IF(D8&gt;=D7,"Rücklauftemperatur zu hoch!!!"," ")</f>
        <v xml:space="preserve"> </v>
      </c>
      <c r="H8" s="6"/>
      <c r="I8" s="6"/>
      <c r="J8" s="6"/>
      <c r="K8" s="6"/>
      <c r="L8" s="6"/>
      <c r="M8" s="6"/>
      <c r="N8" s="6"/>
    </row>
    <row r="9" spans="1:14">
      <c r="A9" s="4"/>
      <c r="E9" s="4"/>
      <c r="G9" s="7" t="str">
        <f>IF((D7-D8)&lt;=3,"Bitte eine Spreizung &gt; 3 K wählen!!"," ")</f>
        <v xml:space="preserve"> </v>
      </c>
    </row>
    <row r="10" spans="1:14" hidden="1">
      <c r="C10" s="1" t="s">
        <v>15</v>
      </c>
      <c r="D10" s="1">
        <v>5.72</v>
      </c>
      <c r="E10" s="1">
        <v>6.51</v>
      </c>
      <c r="F10" s="1">
        <v>6.73</v>
      </c>
      <c r="G10" s="1">
        <v>7.0910000000000002</v>
      </c>
    </row>
    <row r="11" spans="1:14" hidden="1">
      <c r="C11" s="1" t="s">
        <v>16</v>
      </c>
      <c r="D11" s="1">
        <v>4.46</v>
      </c>
      <c r="E11" s="1">
        <v>4.97</v>
      </c>
      <c r="F11" s="1">
        <v>5.2</v>
      </c>
      <c r="G11" s="1">
        <v>5.649</v>
      </c>
    </row>
    <row r="12" spans="1:14" hidden="1">
      <c r="C12" s="1" t="s">
        <v>17</v>
      </c>
      <c r="D12" s="1">
        <v>3.72</v>
      </c>
      <c r="E12" s="1">
        <v>4.0599999999999996</v>
      </c>
      <c r="F12" s="1">
        <v>4.3</v>
      </c>
      <c r="G12" s="1">
        <v>4.6950000000000003</v>
      </c>
    </row>
    <row r="13" spans="1:14" ht="20.25" hidden="1" customHeight="1">
      <c r="C13" s="1" t="s">
        <v>18</v>
      </c>
      <c r="D13" s="1">
        <v>3.23</v>
      </c>
      <c r="E13" s="1">
        <v>3.48</v>
      </c>
      <c r="F13" s="1">
        <v>3.61</v>
      </c>
      <c r="G13" s="1">
        <v>4.0170000000000003</v>
      </c>
    </row>
    <row r="14" spans="1:14" ht="16.5" hidden="1" customHeight="1"/>
    <row r="15" spans="1:14" s="9" customFormat="1" ht="14.25">
      <c r="C15" s="8" t="s">
        <v>2</v>
      </c>
      <c r="D15" s="73" t="s">
        <v>45</v>
      </c>
      <c r="E15" s="74"/>
      <c r="F15" s="74"/>
      <c r="G15" s="75"/>
      <c r="H15" s="94" t="s">
        <v>6</v>
      </c>
      <c r="I15" s="95"/>
    </row>
    <row r="16" spans="1:14" s="9" customFormat="1">
      <c r="C16" s="10" t="s">
        <v>0</v>
      </c>
      <c r="D16" s="63" t="s">
        <v>46</v>
      </c>
      <c r="E16" s="64"/>
      <c r="F16" s="64"/>
      <c r="G16" s="65"/>
      <c r="H16" s="96" t="s">
        <v>7</v>
      </c>
      <c r="I16" s="97"/>
    </row>
    <row r="17" spans="3:16" s="9" customFormat="1" ht="15">
      <c r="C17" s="11" t="s">
        <v>10</v>
      </c>
      <c r="D17" s="12">
        <v>300</v>
      </c>
      <c r="E17" s="13">
        <v>200</v>
      </c>
      <c r="F17" s="13">
        <v>150</v>
      </c>
      <c r="G17" s="13">
        <v>100</v>
      </c>
      <c r="H17" s="98" t="s">
        <v>11</v>
      </c>
      <c r="I17" s="99"/>
    </row>
    <row r="18" spans="3:16" ht="12.75" customHeight="1">
      <c r="C18" s="15">
        <v>15</v>
      </c>
      <c r="D18" s="16">
        <f t="shared" ref="D18:G22" si="0">D$10*(($D$7-$D$8)/(LN(($D$7-$C18)/($D$8-$C18))))</f>
        <v>92.947047118754924</v>
      </c>
      <c r="E18" s="17">
        <f t="shared" si="0"/>
        <v>105.78413929075079</v>
      </c>
      <c r="F18" s="17">
        <f t="shared" si="0"/>
        <v>109.35902571839522</v>
      </c>
      <c r="G18" s="17">
        <f t="shared" si="0"/>
        <v>115.22508935648447</v>
      </c>
      <c r="H18" s="110" t="s">
        <v>41</v>
      </c>
      <c r="I18" s="107" t="s">
        <v>5</v>
      </c>
      <c r="K18" s="39"/>
      <c r="L18" s="39"/>
      <c r="M18" s="39"/>
      <c r="O18" s="1">
        <f>11*(29-C18)</f>
        <v>154</v>
      </c>
      <c r="P18" s="1">
        <f>11*(35-C18)</f>
        <v>220</v>
      </c>
    </row>
    <row r="19" spans="3:16">
      <c r="C19" s="19">
        <v>18</v>
      </c>
      <c r="D19" s="20">
        <f t="shared" si="0"/>
        <v>75.45772378280094</v>
      </c>
      <c r="E19" s="21">
        <f t="shared" si="0"/>
        <v>85.879332487068893</v>
      </c>
      <c r="F19" s="21">
        <f t="shared" si="0"/>
        <v>88.781552632561244</v>
      </c>
      <c r="G19" s="21">
        <f t="shared" si="0"/>
        <v>93.543832053119132</v>
      </c>
      <c r="H19" s="111"/>
      <c r="I19" s="108"/>
      <c r="K19" s="39"/>
      <c r="L19" s="39"/>
      <c r="M19" s="39"/>
      <c r="O19" s="1">
        <f>11*(29-C19)</f>
        <v>121</v>
      </c>
      <c r="P19" s="1">
        <f>11*(35-C19)</f>
        <v>187</v>
      </c>
    </row>
    <row r="20" spans="3:16">
      <c r="C20" s="19">
        <v>20</v>
      </c>
      <c r="D20" s="20">
        <f t="shared" si="0"/>
        <v>63.696227215184386</v>
      </c>
      <c r="E20" s="21">
        <f t="shared" si="0"/>
        <v>72.493433421477334</v>
      </c>
      <c r="F20" s="21">
        <f t="shared" si="0"/>
        <v>74.943288314369056</v>
      </c>
      <c r="G20" s="21">
        <f t="shared" si="0"/>
        <v>78.963277479523171</v>
      </c>
      <c r="H20" s="111"/>
      <c r="I20" s="108"/>
      <c r="K20" s="39"/>
      <c r="L20" s="39"/>
      <c r="M20" s="39"/>
      <c r="O20" s="1">
        <f>11*(29-C20)</f>
        <v>99</v>
      </c>
      <c r="P20" s="1">
        <f>11*(35-C20)</f>
        <v>165</v>
      </c>
    </row>
    <row r="21" spans="3:16">
      <c r="C21" s="19">
        <v>22</v>
      </c>
      <c r="D21" s="20">
        <f t="shared" si="0"/>
        <v>51.785467721881325</v>
      </c>
      <c r="E21" s="21">
        <f t="shared" si="0"/>
        <v>58.937656445707596</v>
      </c>
      <c r="F21" s="21">
        <f t="shared" si="0"/>
        <v>60.929405204241498</v>
      </c>
      <c r="G21" s="21">
        <f t="shared" si="0"/>
        <v>64.197683848926658</v>
      </c>
      <c r="H21" s="111"/>
      <c r="I21" s="108"/>
      <c r="K21" s="39"/>
      <c r="L21" s="39"/>
      <c r="M21" s="39"/>
      <c r="O21" s="1">
        <f>11*(29-C21)</f>
        <v>77</v>
      </c>
      <c r="P21" s="1">
        <f>11*(35-C21)</f>
        <v>143</v>
      </c>
    </row>
    <row r="22" spans="3:16">
      <c r="C22" s="23">
        <v>24</v>
      </c>
      <c r="D22" s="24">
        <f t="shared" si="0"/>
        <v>39.580826329589179</v>
      </c>
      <c r="E22" s="25">
        <f t="shared" si="0"/>
        <v>45.047408986997482</v>
      </c>
      <c r="F22" s="25">
        <f t="shared" si="0"/>
        <v>46.569748461212455</v>
      </c>
      <c r="G22" s="25">
        <f t="shared" si="0"/>
        <v>49.067769143901558</v>
      </c>
      <c r="H22" s="112"/>
      <c r="I22" s="109"/>
      <c r="K22" s="39"/>
      <c r="L22" s="39"/>
      <c r="M22" s="39"/>
      <c r="O22" s="1">
        <f>11*(29-C22)</f>
        <v>55</v>
      </c>
      <c r="P22" s="1">
        <f>11*(35-C22)</f>
        <v>121</v>
      </c>
    </row>
    <row r="23" spans="3:16" ht="12.75" customHeight="1">
      <c r="C23" s="27">
        <v>15</v>
      </c>
      <c r="D23" s="16">
        <f t="shared" ref="D23:G27" si="1">D$11*(($D$7-$D$8)/(LN(($D$7-$C23)/($D$8-$C23))))</f>
        <v>72.472697578609612</v>
      </c>
      <c r="E23" s="17">
        <f t="shared" si="1"/>
        <v>80.759934297239852</v>
      </c>
      <c r="F23" s="17">
        <f t="shared" si="1"/>
        <v>84.497315562504483</v>
      </c>
      <c r="G23" s="17">
        <f t="shared" si="1"/>
        <v>91.79333377165149</v>
      </c>
      <c r="H23" s="110" t="s">
        <v>42</v>
      </c>
      <c r="I23" s="107" t="s">
        <v>22</v>
      </c>
      <c r="K23" s="39"/>
      <c r="L23" s="39"/>
      <c r="M23" s="39"/>
    </row>
    <row r="24" spans="3:16">
      <c r="C24" s="19">
        <v>18</v>
      </c>
      <c r="D24" s="20">
        <f t="shared" si="1"/>
        <v>58.835917494981153</v>
      </c>
      <c r="E24" s="21">
        <f t="shared" si="1"/>
        <v>65.563791468622483</v>
      </c>
      <c r="F24" s="21">
        <f t="shared" si="1"/>
        <v>68.597930711637218</v>
      </c>
      <c r="G24" s="21">
        <f t="shared" si="1"/>
        <v>74.521098190392038</v>
      </c>
      <c r="H24" s="111"/>
      <c r="I24" s="108"/>
      <c r="K24" s="39"/>
      <c r="L24" s="39"/>
      <c r="M24" s="39"/>
    </row>
    <row r="25" spans="3:16">
      <c r="C25" s="19">
        <v>20</v>
      </c>
      <c r="D25" s="20">
        <f t="shared" si="1"/>
        <v>49.665240101350065</v>
      </c>
      <c r="E25" s="21">
        <f t="shared" si="1"/>
        <v>55.344449171235382</v>
      </c>
      <c r="F25" s="21">
        <f t="shared" si="1"/>
        <v>57.905661104713083</v>
      </c>
      <c r="G25" s="21">
        <f t="shared" si="1"/>
        <v>62.905592227023881</v>
      </c>
      <c r="H25" s="111"/>
      <c r="I25" s="108"/>
      <c r="K25" s="39"/>
      <c r="L25" s="39"/>
      <c r="M25" s="39"/>
    </row>
    <row r="26" spans="3:16">
      <c r="C26" s="19">
        <v>22</v>
      </c>
      <c r="D26" s="20">
        <f t="shared" si="1"/>
        <v>40.378179377550822</v>
      </c>
      <c r="E26" s="21">
        <f t="shared" si="1"/>
        <v>44.995415135970312</v>
      </c>
      <c r="F26" s="21">
        <f t="shared" si="1"/>
        <v>47.077697928983028</v>
      </c>
      <c r="G26" s="21">
        <f t="shared" si="1"/>
        <v>51.142676077081752</v>
      </c>
      <c r="H26" s="111"/>
      <c r="I26" s="108"/>
      <c r="K26" s="39"/>
      <c r="L26" s="39"/>
      <c r="M26" s="39"/>
    </row>
    <row r="27" spans="3:16">
      <c r="C27" s="28">
        <v>24</v>
      </c>
      <c r="D27" s="24">
        <f t="shared" si="1"/>
        <v>30.86197297726709</v>
      </c>
      <c r="E27" s="25">
        <f t="shared" si="1"/>
        <v>34.391032667492702</v>
      </c>
      <c r="F27" s="25">
        <f t="shared" si="1"/>
        <v>35.982569390535623</v>
      </c>
      <c r="G27" s="25">
        <f t="shared" si="1"/>
        <v>39.089525862910719</v>
      </c>
      <c r="H27" s="112"/>
      <c r="I27" s="109"/>
      <c r="K27" s="39"/>
      <c r="L27" s="39"/>
      <c r="M27" s="39"/>
    </row>
    <row r="28" spans="3:16" ht="12.75" customHeight="1">
      <c r="C28" s="15">
        <v>15</v>
      </c>
      <c r="D28" s="16">
        <f t="shared" ref="D28:G32" si="2">D$12*(($D$7-$D$8)/(LN(($D$7-$C28)/($D$8-$C28))))</f>
        <v>60.448079594714741</v>
      </c>
      <c r="E28" s="17">
        <f t="shared" si="2"/>
        <v>65.972904073801558</v>
      </c>
      <c r="F28" s="17">
        <f t="shared" si="2"/>
        <v>69.872780176686391</v>
      </c>
      <c r="G28" s="17">
        <f t="shared" si="2"/>
        <v>76.291326262684336</v>
      </c>
      <c r="H28" s="110" t="s">
        <v>43</v>
      </c>
      <c r="I28" s="107" t="s">
        <v>23</v>
      </c>
      <c r="K28" s="39"/>
      <c r="L28" s="39"/>
      <c r="M28" s="39"/>
    </row>
    <row r="29" spans="3:16">
      <c r="C29" s="19">
        <v>18</v>
      </c>
      <c r="D29" s="20">
        <f t="shared" si="2"/>
        <v>49.073904278325088</v>
      </c>
      <c r="E29" s="21">
        <f t="shared" si="2"/>
        <v>53.559153594085977</v>
      </c>
      <c r="F29" s="21">
        <f t="shared" si="2"/>
        <v>56.725211934623083</v>
      </c>
      <c r="G29" s="21">
        <f t="shared" si="2"/>
        <v>61.936016286757066</v>
      </c>
      <c r="H29" s="111"/>
      <c r="I29" s="108"/>
      <c r="K29" s="39"/>
      <c r="L29" s="39"/>
      <c r="M29" s="39"/>
    </row>
    <row r="30" spans="3:16">
      <c r="C30" s="19">
        <v>20</v>
      </c>
      <c r="D30" s="20">
        <f t="shared" si="2"/>
        <v>41.424819097987054</v>
      </c>
      <c r="E30" s="21">
        <f t="shared" si="2"/>
        <v>45.210958477910594</v>
      </c>
      <c r="F30" s="21">
        <f t="shared" si="2"/>
        <v>47.883527451974274</v>
      </c>
      <c r="G30" s="21">
        <f t="shared" si="2"/>
        <v>52.282130555120759</v>
      </c>
      <c r="H30" s="111"/>
      <c r="I30" s="108"/>
      <c r="K30" s="39"/>
      <c r="L30" s="39"/>
      <c r="M30" s="39"/>
    </row>
    <row r="31" spans="3:16">
      <c r="C31" s="19">
        <v>22</v>
      </c>
      <c r="D31" s="20">
        <f t="shared" si="2"/>
        <v>33.67866082611863</v>
      </c>
      <c r="E31" s="21">
        <f t="shared" si="2"/>
        <v>36.756817998398283</v>
      </c>
      <c r="F31" s="21">
        <f t="shared" si="2"/>
        <v>38.929634825889806</v>
      </c>
      <c r="G31" s="21">
        <f t="shared" si="2"/>
        <v>42.505729187802949</v>
      </c>
      <c r="H31" s="111"/>
      <c r="I31" s="108"/>
      <c r="K31" s="39"/>
      <c r="L31" s="39"/>
      <c r="M31" s="39"/>
    </row>
    <row r="32" spans="3:16">
      <c r="C32" s="23">
        <v>24</v>
      </c>
      <c r="D32" s="24">
        <f t="shared" si="2"/>
        <v>25.741376563998561</v>
      </c>
      <c r="E32" s="25">
        <f t="shared" si="2"/>
        <v>28.094083024148965</v>
      </c>
      <c r="F32" s="25">
        <f t="shared" si="2"/>
        <v>29.754816996019841</v>
      </c>
      <c r="G32" s="25">
        <f t="shared" si="2"/>
        <v>32.488108324723989</v>
      </c>
      <c r="H32" s="112"/>
      <c r="I32" s="109"/>
      <c r="K32" s="39"/>
      <c r="L32" s="39"/>
      <c r="M32" s="39"/>
    </row>
    <row r="33" spans="1:13" ht="12.75" customHeight="1">
      <c r="C33" s="27">
        <v>15</v>
      </c>
      <c r="D33" s="16">
        <f t="shared" ref="D33:G37" si="3">D$13*(($D$7-$D$8)/(LN(($D$7-$C33)/($D$8-$C33))))</f>
        <v>52.485832551324897</v>
      </c>
      <c r="E33" s="17">
        <f t="shared" si="3"/>
        <v>56.548203491829916</v>
      </c>
      <c r="F33" s="17">
        <f t="shared" si="3"/>
        <v>58.660636380892527</v>
      </c>
      <c r="G33" s="17">
        <f t="shared" si="3"/>
        <v>65.274176272034708</v>
      </c>
      <c r="H33" s="110" t="s">
        <v>44</v>
      </c>
      <c r="I33" s="107" t="s">
        <v>24</v>
      </c>
      <c r="K33" s="39"/>
      <c r="L33" s="39"/>
      <c r="M33" s="39"/>
    </row>
    <row r="34" spans="1:13">
      <c r="C34" s="19">
        <v>18</v>
      </c>
      <c r="D34" s="20">
        <f t="shared" si="3"/>
        <v>42.609868499728499</v>
      </c>
      <c r="E34" s="21">
        <f t="shared" si="3"/>
        <v>45.907845937787982</v>
      </c>
      <c r="F34" s="21">
        <f t="shared" si="3"/>
        <v>47.622794205578913</v>
      </c>
      <c r="G34" s="21">
        <f t="shared" si="3"/>
        <v>52.991901474739755</v>
      </c>
      <c r="H34" s="111"/>
      <c r="I34" s="108"/>
      <c r="K34" s="39"/>
      <c r="L34" s="39"/>
      <c r="M34" s="39"/>
    </row>
    <row r="35" spans="1:13">
      <c r="C35" s="19">
        <v>20</v>
      </c>
      <c r="D35" s="20">
        <f t="shared" si="3"/>
        <v>35.968324109273702</v>
      </c>
      <c r="E35" s="21">
        <f t="shared" si="3"/>
        <v>38.752250123923368</v>
      </c>
      <c r="F35" s="21">
        <f t="shared" si="3"/>
        <v>40.199891651541193</v>
      </c>
      <c r="G35" s="21">
        <f t="shared" si="3"/>
        <v>44.732123203390856</v>
      </c>
      <c r="H35" s="111"/>
      <c r="I35" s="108"/>
      <c r="K35" s="39"/>
      <c r="L35" s="39"/>
      <c r="M35" s="39"/>
    </row>
    <row r="36" spans="1:13">
      <c r="C36" s="19">
        <v>22</v>
      </c>
      <c r="D36" s="20">
        <f t="shared" si="3"/>
        <v>29.242493136656762</v>
      </c>
      <c r="E36" s="21">
        <f t="shared" si="3"/>
        <v>31.5058439986271</v>
      </c>
      <c r="F36" s="21">
        <f t="shared" si="3"/>
        <v>32.682786446851679</v>
      </c>
      <c r="G36" s="21">
        <f t="shared" si="3"/>
        <v>36.367521650139388</v>
      </c>
      <c r="H36" s="111"/>
      <c r="I36" s="108"/>
      <c r="K36" s="39"/>
      <c r="L36" s="39"/>
      <c r="M36" s="39"/>
    </row>
    <row r="37" spans="1:13">
      <c r="C37" s="23">
        <v>24</v>
      </c>
      <c r="D37" s="24">
        <f t="shared" si="3"/>
        <v>22.350711371428858</v>
      </c>
      <c r="E37" s="25">
        <f t="shared" si="3"/>
        <v>24.080642592127685</v>
      </c>
      <c r="F37" s="25">
        <f t="shared" si="3"/>
        <v>24.980206826891074</v>
      </c>
      <c r="G37" s="25">
        <f t="shared" si="3"/>
        <v>27.796534854188771</v>
      </c>
      <c r="H37" s="112"/>
      <c r="I37" s="109"/>
      <c r="K37" s="39"/>
      <c r="L37" s="39"/>
      <c r="M37" s="39"/>
    </row>
    <row r="38" spans="1:13" ht="5.25" customHeight="1"/>
    <row r="39" spans="1:13">
      <c r="A39" s="84" t="s">
        <v>21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</row>
    <row r="40" spans="1:13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</row>
    <row r="41" spans="1:13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</row>
    <row r="42" spans="1:13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</row>
    <row r="43" spans="1:13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</row>
    <row r="44" spans="1:13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</row>
  </sheetData>
  <sheetProtection algorithmName="SHA-512" hashValue="FhqehQGmn4gCkSoUJrJMS1T9VBgQtuwnMhhbrmXxkyifYwyHogYF7Da/0tBnYctkcu0hJupr30GNPyMikKGH8g==" saltValue="Be1MoB4dU2Z45pKU81WHpw==" spinCount="100000" sheet="1" objects="1" scenarios="1"/>
  <mergeCells count="16">
    <mergeCell ref="A39:M42"/>
    <mergeCell ref="A7:C7"/>
    <mergeCell ref="A8:C8"/>
    <mergeCell ref="H15:I15"/>
    <mergeCell ref="H16:I16"/>
    <mergeCell ref="I23:I27"/>
    <mergeCell ref="I28:I32"/>
    <mergeCell ref="I33:I37"/>
    <mergeCell ref="H18:H22"/>
    <mergeCell ref="H23:H27"/>
    <mergeCell ref="H28:H32"/>
    <mergeCell ref="H33:H37"/>
    <mergeCell ref="H17:I17"/>
    <mergeCell ref="D15:G15"/>
    <mergeCell ref="D16:G16"/>
    <mergeCell ref="I18:I22"/>
  </mergeCells>
  <phoneticPr fontId="0" type="noConversion"/>
  <conditionalFormatting sqref="D8">
    <cfRule type="cellIs" dxfId="25" priority="12" stopIfTrue="1" operator="greaterThanOrEqual">
      <formula>$D$7</formula>
    </cfRule>
  </conditionalFormatting>
  <conditionalFormatting sqref="D7">
    <cfRule type="cellIs" dxfId="24" priority="13" stopIfTrue="1" operator="greaterThan">
      <formula>55</formula>
    </cfRule>
  </conditionalFormatting>
  <conditionalFormatting sqref="D18:G18 D23:G23 D28:G28 D33:G33">
    <cfRule type="cellIs" dxfId="23" priority="10" stopIfTrue="1" operator="greaterThan">
      <formula>$P$18</formula>
    </cfRule>
    <cfRule type="cellIs" dxfId="22" priority="11" stopIfTrue="1" operator="between">
      <formula>$O$18</formula>
      <formula>$P$18</formula>
    </cfRule>
  </conditionalFormatting>
  <conditionalFormatting sqref="D19:G19 D24:G24 D29:G29 D34:G34">
    <cfRule type="cellIs" dxfId="21" priority="8" stopIfTrue="1" operator="greaterThan">
      <formula>$P$19</formula>
    </cfRule>
    <cfRule type="cellIs" dxfId="20" priority="9" stopIfTrue="1" operator="between">
      <formula>$O$19</formula>
      <formula>$P$19</formula>
    </cfRule>
  </conditionalFormatting>
  <conditionalFormatting sqref="D20:G20 D25:G25 D30:G30 D35:G35">
    <cfRule type="cellIs" dxfId="19" priority="6" stopIfTrue="1" operator="greaterThan">
      <formula>$P$20</formula>
    </cfRule>
    <cfRule type="cellIs" dxfId="18" priority="7" stopIfTrue="1" operator="between">
      <formula>$O$20</formula>
      <formula>$P$20</formula>
    </cfRule>
  </conditionalFormatting>
  <conditionalFormatting sqref="D21:G21 D26:G26 D31:G31 D36:G36">
    <cfRule type="cellIs" dxfId="17" priority="3" stopIfTrue="1" operator="greaterThan">
      <formula>$P$21</formula>
    </cfRule>
    <cfRule type="cellIs" dxfId="16" priority="4" stopIfTrue="1" operator="between">
      <formula>$O$21</formula>
      <formula>$P$21</formula>
    </cfRule>
  </conditionalFormatting>
  <conditionalFormatting sqref="D22:G22 D27:G27 D32:G32 D37:G37">
    <cfRule type="cellIs" dxfId="15" priority="1" stopIfTrue="1" operator="greaterThan">
      <formula>$P$22</formula>
    </cfRule>
    <cfRule type="cellIs" dxfId="14" priority="2" stopIfTrue="1" operator="between">
      <formula>$O$22</formula>
      <formula>$P$22</formula>
    </cfRule>
  </conditionalFormatting>
  <printOptions horizontalCentered="1"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&amp;L&amp;8Rettig Germany GmbH
Postfach 1325
38688 Goslar&amp;C&amp;8Tel.: 05324/808-0
Fax : 05324/808-999
E-Mail: info@purmo.de&amp;R&amp;8&amp;D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N39"/>
  <sheetViews>
    <sheetView showGridLines="0" zoomScaleNormal="100" workbookViewId="0">
      <selection activeCell="D41" sqref="D41"/>
    </sheetView>
  </sheetViews>
  <sheetFormatPr baseColWidth="10" defaultColWidth="11.28515625" defaultRowHeight="12.75"/>
  <cols>
    <col min="1" max="1" width="10.7109375" style="1" customWidth="1"/>
    <col min="2" max="5" width="5.7109375" style="1" customWidth="1"/>
    <col min="6" max="6" width="6.140625" style="1" customWidth="1"/>
    <col min="7" max="7" width="8.28515625" style="1" hidden="1" customWidth="1"/>
    <col min="8" max="9" width="5.7109375" style="1" hidden="1" customWidth="1"/>
    <col min="10" max="11" width="5.7109375" style="1" customWidth="1"/>
    <col min="12" max="13" width="4.7109375" style="1" customWidth="1"/>
    <col min="14" max="16384" width="11.28515625" style="1"/>
  </cols>
  <sheetData>
    <row r="2" spans="1:14" ht="44.85" customHeight="1"/>
    <row r="3" spans="1:14" ht="3.2" customHeight="1"/>
    <row r="4" spans="1:14" ht="3.2" customHeight="1"/>
    <row r="5" spans="1:14" ht="15.75">
      <c r="A5" s="2" t="s">
        <v>34</v>
      </c>
    </row>
    <row r="6" spans="1:14" ht="15.75">
      <c r="A6" s="2" t="s">
        <v>35</v>
      </c>
    </row>
    <row r="7" spans="1:14" ht="15" customHeight="1">
      <c r="A7" s="2"/>
      <c r="E7" s="3" t="s">
        <v>25</v>
      </c>
    </row>
    <row r="8" spans="1:14" ht="14.25">
      <c r="A8" s="66" t="s">
        <v>8</v>
      </c>
      <c r="B8" s="66"/>
      <c r="C8" s="66"/>
      <c r="D8" s="66"/>
      <c r="E8" s="30">
        <v>35</v>
      </c>
      <c r="F8" s="4" t="s">
        <v>1</v>
      </c>
      <c r="G8" s="5" t="str">
        <f>IF(E8&gt;=60,"Vorlauftemperatur zu hoch!!!"," ")</f>
        <v xml:space="preserve"> </v>
      </c>
    </row>
    <row r="9" spans="1:14" ht="14.25">
      <c r="A9" s="66" t="s">
        <v>9</v>
      </c>
      <c r="B9" s="66"/>
      <c r="C9" s="66"/>
      <c r="D9" s="66"/>
      <c r="E9" s="30">
        <v>28</v>
      </c>
      <c r="F9" s="4" t="s">
        <v>1</v>
      </c>
      <c r="G9" s="5" t="str">
        <f>IF(E9&gt;=E8,"Rücklauftemperatur zu hoch!!!"," ")</f>
        <v xml:space="preserve"> </v>
      </c>
      <c r="H9" s="6"/>
      <c r="I9" s="6"/>
      <c r="J9" s="6"/>
      <c r="K9" s="6"/>
      <c r="L9" s="6"/>
      <c r="M9" s="6"/>
      <c r="N9" s="6"/>
    </row>
    <row r="10" spans="1:14" ht="16.899999999999999" customHeight="1">
      <c r="A10" s="4"/>
      <c r="E10" s="4"/>
      <c r="G10" s="7" t="str">
        <f>IF((E8-E9)&lt;=3,"Bitte eine Spreizung &gt; 3 K wählen!!"," ")</f>
        <v xml:space="preserve"> </v>
      </c>
    </row>
    <row r="11" spans="1:14" hidden="1">
      <c r="A11" s="1" t="s">
        <v>15</v>
      </c>
      <c r="B11" s="1">
        <v>4.59</v>
      </c>
      <c r="C11" s="1">
        <v>5.31</v>
      </c>
      <c r="D11" s="1">
        <v>6.21</v>
      </c>
    </row>
    <row r="12" spans="1:14" hidden="1">
      <c r="A12" s="1" t="s">
        <v>16</v>
      </c>
      <c r="B12" s="1">
        <v>3.65</v>
      </c>
      <c r="C12" s="1">
        <v>4.12</v>
      </c>
      <c r="D12" s="1">
        <v>4.68</v>
      </c>
    </row>
    <row r="13" spans="1:14" hidden="1">
      <c r="A13" s="1" t="s">
        <v>17</v>
      </c>
      <c r="B13" s="1">
        <v>3.03</v>
      </c>
      <c r="C13" s="1">
        <v>3.36</v>
      </c>
      <c r="D13" s="1">
        <v>3.75</v>
      </c>
    </row>
    <row r="14" spans="1:14" ht="0.75" customHeight="1"/>
    <row r="15" spans="1:14" s="9" customFormat="1" ht="14.25">
      <c r="A15" s="8" t="s">
        <v>2</v>
      </c>
      <c r="B15" s="73" t="s">
        <v>32</v>
      </c>
      <c r="C15" s="74"/>
      <c r="D15" s="75"/>
      <c r="E15" s="78" t="s">
        <v>31</v>
      </c>
      <c r="F15" s="79"/>
      <c r="J15" s="113" t="s">
        <v>65</v>
      </c>
      <c r="K15" s="114"/>
      <c r="L15" s="115"/>
    </row>
    <row r="16" spans="1:14" s="9" customFormat="1">
      <c r="A16" s="10" t="s">
        <v>0</v>
      </c>
      <c r="B16" s="63" t="s">
        <v>33</v>
      </c>
      <c r="C16" s="64"/>
      <c r="D16" s="65"/>
      <c r="E16" s="80" t="s">
        <v>7</v>
      </c>
      <c r="F16" s="81"/>
      <c r="J16" s="48" t="s">
        <v>66</v>
      </c>
      <c r="K16" s="49"/>
      <c r="L16" s="50"/>
    </row>
    <row r="17" spans="1:12" s="9" customFormat="1" ht="15">
      <c r="A17" s="11" t="s">
        <v>10</v>
      </c>
      <c r="B17" s="13">
        <v>150</v>
      </c>
      <c r="C17" s="13">
        <v>100</v>
      </c>
      <c r="D17" s="14">
        <v>50</v>
      </c>
      <c r="E17" s="82" t="s">
        <v>11</v>
      </c>
      <c r="F17" s="83"/>
      <c r="J17" s="51">
        <v>150</v>
      </c>
      <c r="K17" s="52">
        <v>100</v>
      </c>
      <c r="L17" s="53">
        <v>50</v>
      </c>
    </row>
    <row r="18" spans="1:12" ht="13.7" customHeight="1">
      <c r="A18" s="15">
        <v>15</v>
      </c>
      <c r="B18" s="17">
        <f t="shared" ref="B18:D22" si="0">B$11*(($E$8-$E$9)/(LN(($E$8-$A18)/($E$9-$A18))))</f>
        <v>74.585130467672215</v>
      </c>
      <c r="C18" s="17">
        <f t="shared" si="0"/>
        <v>86.284758776326683</v>
      </c>
      <c r="D18" s="18">
        <f t="shared" si="0"/>
        <v>100.90929416214476</v>
      </c>
      <c r="E18" s="76" t="s">
        <v>4</v>
      </c>
      <c r="F18" s="77" t="s">
        <v>28</v>
      </c>
      <c r="I18" s="1">
        <f>6.5*(35-A18)</f>
        <v>130</v>
      </c>
      <c r="J18" s="54">
        <f>B18/8+$A18</f>
        <v>24.323141308459029</v>
      </c>
      <c r="K18" s="55">
        <f t="shared" ref="K18:L18" si="1">C18/8+$A18</f>
        <v>25.785594847040834</v>
      </c>
      <c r="L18" s="56">
        <f t="shared" si="1"/>
        <v>27.613661770268095</v>
      </c>
    </row>
    <row r="19" spans="1:12" ht="13.7" customHeight="1">
      <c r="A19" s="19">
        <v>18</v>
      </c>
      <c r="B19" s="21">
        <f t="shared" si="0"/>
        <v>60.550865762772077</v>
      </c>
      <c r="C19" s="21">
        <f t="shared" si="0"/>
        <v>70.049040784383379</v>
      </c>
      <c r="D19" s="22">
        <f t="shared" si="0"/>
        <v>81.921759561397522</v>
      </c>
      <c r="E19" s="68"/>
      <c r="F19" s="71"/>
      <c r="I19" s="1">
        <f>6.5*(35-A19)</f>
        <v>110.5</v>
      </c>
      <c r="J19" s="57">
        <f t="shared" ref="J19:J32" si="2">B19/8+$A19</f>
        <v>25.56885822034651</v>
      </c>
      <c r="K19" s="58">
        <f t="shared" ref="K19:K32" si="3">C19/8+$A19</f>
        <v>26.756130098047922</v>
      </c>
      <c r="L19" s="59">
        <f t="shared" ref="L19:L32" si="4">D19/8+$A19</f>
        <v>28.24021994517469</v>
      </c>
    </row>
    <row r="20" spans="1:12" ht="13.7" customHeight="1">
      <c r="A20" s="19">
        <v>20</v>
      </c>
      <c r="B20" s="21">
        <f t="shared" si="0"/>
        <v>51.112881628967891</v>
      </c>
      <c r="C20" s="21">
        <f t="shared" si="0"/>
        <v>59.13058855115893</v>
      </c>
      <c r="D20" s="22">
        <f t="shared" si="0"/>
        <v>69.152722203897738</v>
      </c>
      <c r="E20" s="68"/>
      <c r="F20" s="71"/>
      <c r="I20" s="1">
        <f>6.5*(35-A20)</f>
        <v>97.5</v>
      </c>
      <c r="J20" s="57">
        <f t="shared" si="2"/>
        <v>26.389110203620987</v>
      </c>
      <c r="K20" s="58">
        <f t="shared" si="3"/>
        <v>27.391323568894865</v>
      </c>
      <c r="L20" s="59">
        <f t="shared" si="4"/>
        <v>28.644090275487216</v>
      </c>
    </row>
    <row r="21" spans="1:12" ht="13.7" customHeight="1">
      <c r="A21" s="19">
        <v>22</v>
      </c>
      <c r="B21" s="21">
        <f t="shared" si="0"/>
        <v>41.555121825775402</v>
      </c>
      <c r="C21" s="21">
        <f t="shared" si="0"/>
        <v>48.073572308249972</v>
      </c>
      <c r="D21" s="22">
        <f t="shared" si="0"/>
        <v>56.221635411343186</v>
      </c>
      <c r="E21" s="68"/>
      <c r="F21" s="71"/>
      <c r="I21" s="1">
        <f>6.5*(35-A21)</f>
        <v>84.5</v>
      </c>
      <c r="J21" s="57">
        <f t="shared" si="2"/>
        <v>27.194390228221927</v>
      </c>
      <c r="K21" s="58">
        <f t="shared" si="3"/>
        <v>28.009196538531246</v>
      </c>
      <c r="L21" s="59">
        <f t="shared" si="4"/>
        <v>29.027704426417898</v>
      </c>
    </row>
    <row r="22" spans="1:12" ht="13.7" customHeight="1">
      <c r="A22" s="23">
        <v>24</v>
      </c>
      <c r="B22" s="25">
        <f t="shared" si="0"/>
        <v>31.761537212030483</v>
      </c>
      <c r="C22" s="25">
        <f t="shared" si="0"/>
        <v>36.743739127643103</v>
      </c>
      <c r="D22" s="26">
        <f t="shared" si="0"/>
        <v>42.971491522158885</v>
      </c>
      <c r="E22" s="69"/>
      <c r="F22" s="72"/>
      <c r="I22" s="1">
        <f>6.5*(35-A22)</f>
        <v>71.5</v>
      </c>
      <c r="J22" s="60">
        <f t="shared" si="2"/>
        <v>27.970192151503809</v>
      </c>
      <c r="K22" s="61">
        <f t="shared" si="3"/>
        <v>28.592967390955387</v>
      </c>
      <c r="L22" s="62">
        <f t="shared" si="4"/>
        <v>29.371436440269861</v>
      </c>
    </row>
    <row r="23" spans="1:12" ht="13.7" customHeight="1">
      <c r="A23" s="27">
        <v>15</v>
      </c>
      <c r="B23" s="17">
        <f t="shared" ref="B23:D27" si="5">B$12*(($E$8-$E$9)/(LN(($E$8-$A23)/($E$9-$A23))))</f>
        <v>59.310615731373332</v>
      </c>
      <c r="C23" s="17">
        <f t="shared" si="5"/>
        <v>66.947873099522781</v>
      </c>
      <c r="D23" s="18">
        <f t="shared" si="5"/>
        <v>76.047584006254027</v>
      </c>
      <c r="E23" s="76" t="s">
        <v>12</v>
      </c>
      <c r="F23" s="77" t="s">
        <v>29</v>
      </c>
      <c r="J23" s="54">
        <f t="shared" si="2"/>
        <v>22.413826966421666</v>
      </c>
      <c r="K23" s="55">
        <f t="shared" si="3"/>
        <v>23.368484137440348</v>
      </c>
      <c r="L23" s="56">
        <f t="shared" si="4"/>
        <v>24.505948000781753</v>
      </c>
    </row>
    <row r="24" spans="1:12" ht="13.7" customHeight="1">
      <c r="A24" s="19">
        <v>18</v>
      </c>
      <c r="B24" s="21">
        <f t="shared" si="5"/>
        <v>48.15047059566843</v>
      </c>
      <c r="C24" s="21">
        <f t="shared" si="5"/>
        <v>54.350668179220257</v>
      </c>
      <c r="D24" s="22">
        <f t="shared" si="5"/>
        <v>61.738137640473489</v>
      </c>
      <c r="E24" s="68"/>
      <c r="F24" s="71"/>
      <c r="J24" s="57">
        <f t="shared" si="2"/>
        <v>24.018808824458553</v>
      </c>
      <c r="K24" s="58">
        <f t="shared" si="3"/>
        <v>24.793833522402533</v>
      </c>
      <c r="L24" s="59">
        <f t="shared" si="4"/>
        <v>25.717267205059187</v>
      </c>
    </row>
    <row r="25" spans="1:12" ht="13.7" customHeight="1">
      <c r="A25" s="19">
        <v>20</v>
      </c>
      <c r="B25" s="21">
        <f t="shared" si="5"/>
        <v>40.645319813885145</v>
      </c>
      <c r="C25" s="21">
        <f t="shared" si="5"/>
        <v>45.879100721426518</v>
      </c>
      <c r="D25" s="22">
        <f t="shared" si="5"/>
        <v>52.115094994241772</v>
      </c>
      <c r="E25" s="68"/>
      <c r="F25" s="71"/>
      <c r="J25" s="57">
        <f t="shared" si="2"/>
        <v>25.080664976735644</v>
      </c>
      <c r="K25" s="58">
        <f t="shared" si="3"/>
        <v>25.734887590178314</v>
      </c>
      <c r="L25" s="59">
        <f t="shared" si="4"/>
        <v>26.51438687428022</v>
      </c>
    </row>
    <row r="26" spans="1:12" ht="13.7" customHeight="1">
      <c r="A26" s="19">
        <v>22</v>
      </c>
      <c r="B26" s="21">
        <f t="shared" si="5"/>
        <v>33.04492258476693</v>
      </c>
      <c r="C26" s="21">
        <f t="shared" si="5"/>
        <v>37.300022205271169</v>
      </c>
      <c r="D26" s="22">
        <f t="shared" si="5"/>
        <v>42.369928136084717</v>
      </c>
      <c r="E26" s="68"/>
      <c r="F26" s="71"/>
      <c r="J26" s="57">
        <f t="shared" si="2"/>
        <v>26.130615323095867</v>
      </c>
      <c r="K26" s="58">
        <f t="shared" si="3"/>
        <v>26.662502775658897</v>
      </c>
      <c r="L26" s="59">
        <f t="shared" si="4"/>
        <v>27.29624101701059</v>
      </c>
    </row>
    <row r="27" spans="1:12" ht="13.7" customHeight="1">
      <c r="A27" s="28">
        <v>24</v>
      </c>
      <c r="B27" s="25">
        <f t="shared" si="5"/>
        <v>25.256995822202889</v>
      </c>
      <c r="C27" s="25">
        <f t="shared" si="5"/>
        <v>28.509266517116686</v>
      </c>
      <c r="D27" s="26">
        <f t="shared" si="5"/>
        <v>32.38431245148206</v>
      </c>
      <c r="E27" s="69"/>
      <c r="F27" s="72"/>
      <c r="J27" s="60">
        <f t="shared" si="2"/>
        <v>27.157124477775362</v>
      </c>
      <c r="K27" s="61">
        <f t="shared" si="3"/>
        <v>27.563658314639586</v>
      </c>
      <c r="L27" s="62">
        <f t="shared" si="4"/>
        <v>28.048039056435258</v>
      </c>
    </row>
    <row r="28" spans="1:12" ht="13.7" customHeight="1">
      <c r="A28" s="15">
        <v>15</v>
      </c>
      <c r="B28" s="17">
        <f t="shared" ref="B28:D32" si="6">B$13*(($E$8-$E$9)/(LN(($E$8-$A28)/($E$9-$A28))))</f>
        <v>49.23593579892087</v>
      </c>
      <c r="C28" s="17">
        <f t="shared" si="6"/>
        <v>54.598265440387507</v>
      </c>
      <c r="D28" s="18">
        <f t="shared" si="6"/>
        <v>60.935564107575345</v>
      </c>
      <c r="E28" s="76" t="s">
        <v>13</v>
      </c>
      <c r="F28" s="77" t="s">
        <v>30</v>
      </c>
      <c r="J28" s="54">
        <f t="shared" si="2"/>
        <v>21.15449197486511</v>
      </c>
      <c r="K28" s="55">
        <f t="shared" si="3"/>
        <v>21.824783180048438</v>
      </c>
      <c r="L28" s="56">
        <f t="shared" si="4"/>
        <v>22.616945513446918</v>
      </c>
    </row>
    <row r="29" spans="1:12" ht="13.7" customHeight="1">
      <c r="A29" s="19">
        <v>18</v>
      </c>
      <c r="B29" s="21">
        <f t="shared" si="6"/>
        <v>39.971486549280911</v>
      </c>
      <c r="C29" s="21">
        <f t="shared" si="6"/>
        <v>44.32481676751943</v>
      </c>
      <c r="D29" s="22">
        <f t="shared" si="6"/>
        <v>49.469661570892221</v>
      </c>
      <c r="E29" s="68"/>
      <c r="F29" s="71"/>
      <c r="J29" s="57">
        <f t="shared" si="2"/>
        <v>22.996435818660114</v>
      </c>
      <c r="K29" s="58">
        <f t="shared" si="3"/>
        <v>23.540602095939928</v>
      </c>
      <c r="L29" s="59">
        <f t="shared" si="4"/>
        <v>24.183707696361527</v>
      </c>
    </row>
    <row r="30" spans="1:12" ht="13.7" customHeight="1">
      <c r="A30" s="19">
        <v>20</v>
      </c>
      <c r="B30" s="21">
        <f t="shared" si="6"/>
        <v>33.741183297553967</v>
      </c>
      <c r="C30" s="21">
        <f t="shared" si="6"/>
        <v>37.415965636891528</v>
      </c>
      <c r="D30" s="22">
        <f t="shared" si="6"/>
        <v>41.758890219745012</v>
      </c>
      <c r="E30" s="68"/>
      <c r="F30" s="71"/>
      <c r="J30" s="57">
        <f t="shared" si="2"/>
        <v>24.217647912194245</v>
      </c>
      <c r="K30" s="58">
        <f t="shared" si="3"/>
        <v>24.676995704611443</v>
      </c>
      <c r="L30" s="59">
        <f t="shared" si="4"/>
        <v>25.219861277468127</v>
      </c>
    </row>
    <row r="31" spans="1:12" ht="13.7" customHeight="1">
      <c r="A31" s="19">
        <v>22</v>
      </c>
      <c r="B31" s="21">
        <f t="shared" si="6"/>
        <v>27.431812447080492</v>
      </c>
      <c r="C31" s="21">
        <f t="shared" si="6"/>
        <v>30.419435584881338</v>
      </c>
      <c r="D31" s="22">
        <f t="shared" si="6"/>
        <v>33.950262929555066</v>
      </c>
      <c r="E31" s="68"/>
      <c r="F31" s="71"/>
      <c r="J31" s="57">
        <f t="shared" si="2"/>
        <v>25.428976555885061</v>
      </c>
      <c r="K31" s="58">
        <f t="shared" si="3"/>
        <v>25.802429448110168</v>
      </c>
      <c r="L31" s="59">
        <f t="shared" si="4"/>
        <v>26.243782866194383</v>
      </c>
    </row>
    <row r="32" spans="1:12" ht="13.7" customHeight="1">
      <c r="A32" s="23">
        <v>24</v>
      </c>
      <c r="B32" s="25">
        <f t="shared" si="6"/>
        <v>20.966766394869794</v>
      </c>
      <c r="C32" s="25">
        <f t="shared" si="6"/>
        <v>23.250275606192247</v>
      </c>
      <c r="D32" s="26">
        <f t="shared" si="6"/>
        <v>25.948968310482421</v>
      </c>
      <c r="E32" s="69"/>
      <c r="F32" s="72"/>
      <c r="J32" s="60">
        <f t="shared" si="2"/>
        <v>26.620845799358726</v>
      </c>
      <c r="K32" s="61">
        <f t="shared" si="3"/>
        <v>26.906284450774031</v>
      </c>
      <c r="L32" s="62">
        <f t="shared" si="4"/>
        <v>27.243621038810304</v>
      </c>
    </row>
    <row r="33" spans="1:13" ht="5.25" customHeight="1"/>
    <row r="34" spans="1:13">
      <c r="A34" s="84" t="s">
        <v>36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</row>
    <row r="35" spans="1:13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</row>
    <row r="36" spans="1:13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</row>
    <row r="37" spans="1:13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</row>
    <row r="38" spans="1:13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</row>
    <row r="39" spans="1:13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</row>
  </sheetData>
  <sheetProtection algorithmName="SHA-512" hashValue="8l+FDudn8LJTFlGLTyieS5PLNncICBgM2+O3AxLiu7L10fz1eaFAainTnIddeMAN1y7ELXn/Q52nwvFPVnHSYA==" saltValue="mZi3DxPyt/GTB1fmt438uQ==" spinCount="100000" sheet="1" objects="1" scenarios="1"/>
  <mergeCells count="15">
    <mergeCell ref="A8:D8"/>
    <mergeCell ref="A9:D9"/>
    <mergeCell ref="B15:D15"/>
    <mergeCell ref="B16:D16"/>
    <mergeCell ref="E18:E22"/>
    <mergeCell ref="F18:F22"/>
    <mergeCell ref="E15:F15"/>
    <mergeCell ref="E16:F16"/>
    <mergeCell ref="E17:F17"/>
    <mergeCell ref="A34:M37"/>
    <mergeCell ref="E23:E27"/>
    <mergeCell ref="F23:F27"/>
    <mergeCell ref="E28:E32"/>
    <mergeCell ref="F28:F32"/>
    <mergeCell ref="J15:L15"/>
  </mergeCells>
  <phoneticPr fontId="0" type="noConversion"/>
  <conditionalFormatting sqref="E9">
    <cfRule type="cellIs" dxfId="13" priority="6" stopIfTrue="1" operator="greaterThanOrEqual">
      <formula>$E$8</formula>
    </cfRule>
  </conditionalFormatting>
  <conditionalFormatting sqref="E8">
    <cfRule type="cellIs" dxfId="12" priority="7" stopIfTrue="1" operator="greaterThanOrEqual">
      <formula>60</formula>
    </cfRule>
  </conditionalFormatting>
  <conditionalFormatting sqref="B18:D18 B23:D23 B28:D28">
    <cfRule type="cellIs" dxfId="11" priority="5" stopIfTrue="1" operator="greaterThan">
      <formula>$I$18</formula>
    </cfRule>
  </conditionalFormatting>
  <conditionalFormatting sqref="B19:D19 B24:D24 B29:D29">
    <cfRule type="cellIs" dxfId="10" priority="4" stopIfTrue="1" operator="greaterThan">
      <formula>$I$19</formula>
    </cfRule>
  </conditionalFormatting>
  <conditionalFormatting sqref="B20:D20 B25:D25 B30:D30">
    <cfRule type="cellIs" dxfId="9" priority="3" stopIfTrue="1" operator="greaterThan">
      <formula>$I$20</formula>
    </cfRule>
  </conditionalFormatting>
  <conditionalFormatting sqref="B21:D21 B26:D26 B31:D31">
    <cfRule type="cellIs" dxfId="8" priority="2" stopIfTrue="1" operator="greaterThan">
      <formula>$I$21</formula>
    </cfRule>
  </conditionalFormatting>
  <conditionalFormatting sqref="B22:D22 B27:D27 B32:D32">
    <cfRule type="cellIs" dxfId="7" priority="1" stopIfTrue="1" operator="greaterThan">
      <formula>$I$22</formula>
    </cfRule>
  </conditionalFormatting>
  <printOptions horizontalCentered="1"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&amp;L&amp;8Rettig Germany GmbH
Postfach 1325
38688 Goslar&amp;C&amp;8Tel.: 05324/808-0
Fax : 05324/808-999
E-Mail: info@purmo.de&amp;R&amp;8&amp;D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10</vt:i4>
      </vt:variant>
    </vt:vector>
  </HeadingPairs>
  <TitlesOfParts>
    <vt:vector size="20" baseType="lpstr">
      <vt:lpstr>rolljet</vt:lpstr>
      <vt:lpstr>klettjet&amp;klettjet R</vt:lpstr>
      <vt:lpstr>noppjet</vt:lpstr>
      <vt:lpstr>noppjet light</vt:lpstr>
      <vt:lpstr>ts14 S</vt:lpstr>
      <vt:lpstr>ts14 R</vt:lpstr>
      <vt:lpstr>clickjet</vt:lpstr>
      <vt:lpstr>clickjet S</vt:lpstr>
      <vt:lpstr>Wandheizung railjet</vt:lpstr>
      <vt:lpstr>Wandheizung TS-14</vt:lpstr>
      <vt:lpstr>clickjet!Druckbereich</vt:lpstr>
      <vt:lpstr>'clickjet S'!Druckbereich</vt:lpstr>
      <vt:lpstr>'klettjet&amp;klettjet R'!Druckbereich</vt:lpstr>
      <vt:lpstr>noppjet!Druckbereich</vt:lpstr>
      <vt:lpstr>'noppjet light'!Druckbereich</vt:lpstr>
      <vt:lpstr>rolljet!Druckbereich</vt:lpstr>
      <vt:lpstr>'ts14 R'!Druckbereich</vt:lpstr>
      <vt:lpstr>'ts14 S'!Druckbereich</vt:lpstr>
      <vt:lpstr>'Wandheizung railjet'!Druckbereich</vt:lpstr>
      <vt:lpstr>'Wandheizung TS-14'!Druckbereich</vt:lpstr>
    </vt:vector>
  </TitlesOfParts>
  <Company>Purmo DiaNorm Wärme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Wärmeleistung rolljet 2004</dc:title>
  <dc:creator>Dipl.-Ing. Olaf Kloetzel</dc:creator>
  <cp:lastModifiedBy>Anja Reuer</cp:lastModifiedBy>
  <cp:lastPrinted>2021-06-30T11:50:01Z</cp:lastPrinted>
  <dcterms:created xsi:type="dcterms:W3CDTF">2004-08-26T08:06:29Z</dcterms:created>
  <dcterms:modified xsi:type="dcterms:W3CDTF">2021-06-30T11:59:11Z</dcterms:modified>
  <cp:category>Wärmeleistungen</cp:category>
</cp:coreProperties>
</file>